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4" activeTab="2"/>
  </bookViews>
  <sheets>
    <sheet name="Prihodi i rashodi po ekonomskoj" sheetId="1" r:id="rId1"/>
    <sheet name="Prihodi i rashodi EK,FUN I IF" sheetId="2" r:id="rId2"/>
    <sheet name="Rashodi prema funkcijskoj klasi" sheetId="3" r:id="rId3"/>
  </sheets>
  <definedNames>
    <definedName name="_xlnm.Print_Area" localSheetId="1">'Prihodi i rashodi EK,FUN I IF'!$A$1:$G$352</definedName>
    <definedName name="_xlnm.Print_Area" localSheetId="0">'Prihodi i rashodi po ekonomskoj'!$A$1:$G$100</definedName>
  </definedNames>
  <calcPr fullCalcOnLoad="1"/>
</workbook>
</file>

<file path=xl/sharedStrings.xml><?xml version="1.0" encoding="utf-8"?>
<sst xmlns="http://schemas.openxmlformats.org/spreadsheetml/2006/main" count="607" uniqueCount="226">
  <si>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</si>
  <si>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</si>
  <si>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</si>
  <si>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</si>
  <si>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</si>
  <si>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</si>
  <si>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</si>
  <si>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</si>
  <si>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</si>
  <si>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</si>
  <si>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</si>
  <si>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</si>
  <si>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</si>
  <si>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</si>
  <si>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</si>
  <si>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</si>
  <si>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</si>
  <si>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</si>
  <si>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</si>
  <si>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</si>
  <si>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</si>
  <si>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</si>
  <si>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</si>
  <si>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</si>
  <si>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</si>
  <si>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</si>
  <si>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</si>
  <si>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</si>
  <si>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</si>
  <si>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</si>
  <si>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</si>
  <si>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</si>
  <si>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</si>
  <si>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</si>
  <si>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</si>
  <si>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</si>
  <si>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</si>
  <si>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</si>
  <si>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</si>
  <si>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</si>
  <si>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</si>
  <si>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</si>
  <si>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</si>
  <si>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</si>
  <si>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</si>
  <si>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</si>
  <si>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</si>
  <si>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</si>
  <si>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</si>
  <si>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</si>
  <si>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</si>
  <si>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</si>
  <si>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</si>
  <si>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</si>
  <si>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</si>
  <si>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</si>
  <si>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</si>
  <si>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</si>
  <si>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</si>
  <si>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</si>
  <si>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</si>
  <si>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</si>
  <si>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</si>
  <si>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</si>
  <si>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</si>
  <si>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</si>
  <si>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</si>
  <si>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</si>
  <si>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</si>
  <si>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</si>
  <si>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</si>
  <si>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</si>
  <si>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</si>
  <si>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</si>
  <si>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</si>
  <si>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</si>
  <si>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</si>
  <si>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</si>
  <si>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</si>
  <si>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</si>
  <si>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</si>
  <si>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>Izvor financiranja 94 Prihodi za posebne namjene - višak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</si>
  <si>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</si>
  <si>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</si>
  <si>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</si>
  <si>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</si>
  <si>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</si>
  <si>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</si>
  <si>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</si>
  <si>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</si>
  <si>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</si>
  <si>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</si>
  <si>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</si>
  <si>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</si>
  <si>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</si>
  <si>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</si>
  <si>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</si>
  <si>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</si>
  <si>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</si>
  <si>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</si>
  <si>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</si>
  <si>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</si>
  <si>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</si>
  <si>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</si>
  <si>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</si>
  <si>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</si>
  <si>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</si>
  <si>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</si>
  <si>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</si>
  <si>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</si>
  <si>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</si>
  <si>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</si>
  <si>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</si>
  <si>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</si>
  <si>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</si>
  <si>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</si>
  <si>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</si>
  <si>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</si>
  <si>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</si>
  <si>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Ukupno</t>
  </si>
  <si>
    <t>UKUPNO RASHODI</t>
  </si>
  <si>
    <t>K201511 Opremanje PK</t>
  </si>
  <si>
    <t xml:space="preserve">A201510 Redovna djelatnost </t>
  </si>
  <si>
    <t>2015 PROGRAM XY</t>
  </si>
  <si>
    <t>PO EKONOMSKOJ KLASIFIKACIJI</t>
  </si>
  <si>
    <t>IZVJEŠTAJ O IZVRŠENJU FINANCIJSKOG PLANA 
PO PROGRAMSKOJ, EKONOMSKOJ I IZVORIMA FINANCIRANJA</t>
  </si>
  <si>
    <t xml:space="preserve">POKRIĆE MANJKA </t>
  </si>
  <si>
    <t>Izvor financiranja 91 Opći prihodi i primici - manjak</t>
  </si>
  <si>
    <t xml:space="preserve">Rezultat poslovanja </t>
  </si>
  <si>
    <t xml:space="preserve">Sveukupno rashodi + pokriće manjka </t>
  </si>
  <si>
    <t xml:space="preserve">IZVJEŠTAJ O IZVRŠENJU FINANCIJSKOG PLANA </t>
  </si>
  <si>
    <t xml:space="preserve">Ostvarenje/
izvršenje 2022. </t>
  </si>
  <si>
    <t>Donacije od pravnih i fizičkih osoba</t>
  </si>
  <si>
    <t>Stručno usavršavanje</t>
  </si>
  <si>
    <t>ostale naknade troškova zaposlenika</t>
  </si>
  <si>
    <t>Materijal i sirovine</t>
  </si>
  <si>
    <t>Službena, radna i zaštitna odjeća</t>
  </si>
  <si>
    <t>Zakupnine i najamnine</t>
  </si>
  <si>
    <t>Intelektualne i osobne usluge</t>
  </si>
  <si>
    <t>Zdravstvene i veterinarske usluge</t>
  </si>
  <si>
    <t>Premije osiguranja</t>
  </si>
  <si>
    <t>Članarine</t>
  </si>
  <si>
    <t>Knjige</t>
  </si>
  <si>
    <t>Knjige u knjižnici</t>
  </si>
  <si>
    <t>Nematerijalna proizvedena imovina</t>
  </si>
  <si>
    <t>Ostala nem.proizvedena imovina</t>
  </si>
  <si>
    <t xml:space="preserve">višak korišten za pokriće rashoda </t>
  </si>
  <si>
    <t xml:space="preserve">ukupno prihodi </t>
  </si>
  <si>
    <t>Donacije</t>
  </si>
  <si>
    <t>Rashod za materijal i energiju</t>
  </si>
  <si>
    <t>Naknada za rad-mentorstvo</t>
  </si>
  <si>
    <t xml:space="preserve">Pristojbe i naknade </t>
  </si>
  <si>
    <t>Naknada za prijevoz s posla na posao</t>
  </si>
  <si>
    <t>Intelektualne usluge</t>
  </si>
  <si>
    <t>Izvor financiranja 5 Pomoći ( JLS+HZZ+MIN)</t>
  </si>
  <si>
    <t>Knjige u knjižnicama</t>
  </si>
  <si>
    <t>Vlastiti prihodi+ Donacije</t>
  </si>
  <si>
    <t>Stručno usavršavanje zaposlenika</t>
  </si>
  <si>
    <t>Ostale naknade troškova zaposlenima</t>
  </si>
  <si>
    <t>Uredski materijal</t>
  </si>
  <si>
    <t>Materijal i dijelovi za tekuće investicijsko ulaganje</t>
  </si>
  <si>
    <t>Službena, radnai zaštitna odjeća i obuća</t>
  </si>
  <si>
    <t>Usge tekućeg investicijskog održavanja</t>
  </si>
  <si>
    <t>Naknada troškova osobama izvan radnog odnosa</t>
  </si>
  <si>
    <t>Ostala nematerijalna proizvedena imovina</t>
  </si>
  <si>
    <t>Naknada troškova zaposlenima</t>
  </si>
  <si>
    <t>Ostali nespomenutim rashodi poslovanja</t>
  </si>
  <si>
    <t xml:space="preserve">Članarine </t>
  </si>
  <si>
    <t xml:space="preserve">Intelektualne i osobne usluge </t>
  </si>
  <si>
    <t>Sitni inventar</t>
  </si>
  <si>
    <t>Usluge promidžbe i informiranja</t>
  </si>
  <si>
    <t>Troškovi sudskih postupaka</t>
  </si>
  <si>
    <t>Oprema za održavanjei zaštitu</t>
  </si>
  <si>
    <t>Dodatna ulaganja na građevinskim objektima</t>
  </si>
  <si>
    <t>rashodi zas nabavu nefinancijske imovine</t>
  </si>
  <si>
    <t>manjak</t>
  </si>
  <si>
    <t>rashodi za materijal i energiju</t>
  </si>
  <si>
    <t>ostale usluge</t>
  </si>
  <si>
    <t>Ostal.nesp.rash.poslovanja</t>
  </si>
  <si>
    <t>Ost.nesp.rash.poslovanja</t>
  </si>
  <si>
    <t xml:space="preserve">trošak sudskog postupka </t>
  </si>
  <si>
    <t>Dodatna ulaganja na građ.objektu</t>
  </si>
  <si>
    <t>zdravstvene usluge</t>
  </si>
  <si>
    <t>Ostali nesp rash poslovanja</t>
  </si>
  <si>
    <t>Oprema za održavanje i zaštitu</t>
  </si>
  <si>
    <t>Manjak prihoda</t>
  </si>
  <si>
    <t>Zatezne kamate</t>
  </si>
  <si>
    <t xml:space="preserve">Izvor financiranja  1 Opći prihodi i primici-  županija </t>
  </si>
  <si>
    <t>Izvor financiranja  3 Vlastiti prihodi  škola+zadruga+td</t>
  </si>
  <si>
    <t xml:space="preserve">Zakupnine i najamnine </t>
  </si>
  <si>
    <t>Plaće po sudskim presudama</t>
  </si>
  <si>
    <t>zakupnine i najamnine</t>
  </si>
  <si>
    <t>intelektualne usluge</t>
  </si>
  <si>
    <t>Izvor financiranja 5 Pomoći-višak</t>
  </si>
  <si>
    <t>Izvor financiranja  93 Vlastiti prihodi - preneseni višak</t>
  </si>
  <si>
    <t>knjige</t>
  </si>
  <si>
    <t>Izvorni plan 2023</t>
  </si>
  <si>
    <t>Tekući plan 2023</t>
  </si>
  <si>
    <t xml:space="preserve">Ostvarenje/
izvršenje 2023. </t>
  </si>
  <si>
    <t>Izvorni plan 2023.</t>
  </si>
  <si>
    <t>Tekući plan 2023.</t>
  </si>
  <si>
    <t>Naknade troškova osobama izvan radnog odnosa</t>
  </si>
  <si>
    <t>Naknada troškova službenog puta</t>
  </si>
  <si>
    <t>trošak sudskog postupka</t>
  </si>
  <si>
    <t>naknade za osobe izvan radnog odnosa</t>
  </si>
  <si>
    <t>naknada za službeni put</t>
  </si>
  <si>
    <t>Naknada za prijevoz</t>
  </si>
  <si>
    <t xml:space="preserve">Naknada za prijevoz </t>
  </si>
  <si>
    <t>sitni inventar</t>
  </si>
  <si>
    <t>Ostale tekuće donacije</t>
  </si>
  <si>
    <t>Ostali rashodi</t>
  </si>
  <si>
    <t>ostale tekuće donacije</t>
  </si>
  <si>
    <t>POLUGODIŠNJI IZVJEŠTAJ O IZVRŠENJU FINANCIJSKOG PLANA ZA 2023.g.</t>
  </si>
  <si>
    <t>I. OPĆI DIO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</si>
  <si>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</si>
  <si>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</si>
  <si>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</si>
  <si>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</si>
  <si>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</si>
  <si>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</si>
  <si>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5=4/2*100</t>
  </si>
  <si>
    <t>6=4/3*100</t>
  </si>
  <si>
    <t xml:space="preserve">UKUPNO RASHODI </t>
  </si>
  <si>
    <t>09 Obrazovanje</t>
  </si>
  <si>
    <t>096 Dodatne usluge u obrazovanju</t>
  </si>
  <si>
    <t xml:space="preserve">092 Više srednjoškolsko obrazovanje 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</si>
</sst>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i/>
      <sz val="8"/>
      <color indexed="56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i/>
      <sz val="8"/>
      <color rgb="FF002060"/>
      <name val="Calibri"/>
      <family val="2"/>
    </font>
    <font>
      <b/>
      <i/>
      <sz val="11"/>
      <color rgb="FF002060"/>
      <name val="Calibri"/>
      <family val="2"/>
    </font>
    <font>
      <sz val="12"/>
      <color rgb="FF000000"/>
      <name val="Calibri"/>
      <family val="2"/>
    </font>
    <font>
      <sz val="11"/>
      <color rgb="FF002060"/>
      <name val="Arial"/>
      <family val="2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1" applyNumberFormat="0" applyFont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9" fillId="27" borderId="2" applyNumberFormat="0" applyAlignment="0" applyProtection="0"/>
    <xf numFmtId="0" fontId="50" fillId="27" borderId="3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3" fontId="35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9" fontId="8" fillId="0" borderId="11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3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3" fontId="7" fillId="0" borderId="0" xfId="0" applyNumberFormat="1" applyFont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9" fillId="0" borderId="14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25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26" xfId="0" applyNumberFormat="1" applyFont="1" applyBorder="1" applyAlignment="1" quotePrefix="1">
      <alignment horizontal="center" vertical="center"/>
    </xf>
    <xf numFmtId="3" fontId="9" fillId="0" borderId="27" xfId="0" applyNumberFormat="1" applyFont="1" applyBorder="1" applyAlignment="1" quotePrefix="1">
      <alignment horizontal="left"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left" vertical="center"/>
    </xf>
    <xf numFmtId="3" fontId="10" fillId="0" borderId="3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3" fontId="5" fillId="0" borderId="12" xfId="0" applyNumberFormat="1" applyFont="1" applyBorder="1" applyAlignment="1" quotePrefix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 quotePrefix="1">
      <alignment horizontal="center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 quotePrefix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 wrapText="1"/>
    </xf>
    <xf numFmtId="0" fontId="10" fillId="0" borderId="32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vertical="center"/>
    </xf>
    <xf numFmtId="4" fontId="9" fillId="0" borderId="0" xfId="0" applyNumberFormat="1" applyFont="1" applyBorder="1" applyAlignment="1" quotePrefix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64" fillId="0" borderId="14" xfId="0" applyNumberFormat="1" applyFont="1" applyBorder="1" applyAlignment="1">
      <alignment horizontal="right" vertical="center"/>
    </xf>
    <xf numFmtId="4" fontId="65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vertical="center"/>
    </xf>
    <xf numFmtId="3" fontId="17" fillId="0" borderId="12" xfId="0" applyNumberFormat="1" applyFont="1" applyBorder="1" applyAlignment="1" quotePrefix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/>
    </xf>
    <xf numFmtId="4" fontId="10" fillId="0" borderId="30" xfId="0" applyNumberFormat="1" applyFont="1" applyFill="1" applyBorder="1" applyAlignment="1">
      <alignment horizontal="right" vertical="center"/>
    </xf>
    <xf numFmtId="4" fontId="9" fillId="0" borderId="12" xfId="0" applyNumberFormat="1" applyFont="1" applyBorder="1" applyAlignment="1" quotePrefix="1">
      <alignment horizontal="right" vertical="center"/>
    </xf>
    <xf numFmtId="4" fontId="9" fillId="0" borderId="12" xfId="0" applyNumberFormat="1" applyFont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4" fontId="10" fillId="0" borderId="33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 quotePrefix="1">
      <alignment horizontal="right" vertical="center"/>
    </xf>
    <xf numFmtId="4" fontId="9" fillId="0" borderId="14" xfId="0" applyNumberFormat="1" applyFont="1" applyBorder="1" applyAlignment="1" quotePrefix="1">
      <alignment horizontal="right" vertical="center"/>
    </xf>
    <xf numFmtId="4" fontId="9" fillId="0" borderId="27" xfId="0" applyNumberFormat="1" applyFont="1" applyBorder="1" applyAlignment="1" quotePrefix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3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right"/>
    </xf>
    <xf numFmtId="4" fontId="9" fillId="0" borderId="17" xfId="0" applyNumberFormat="1" applyFont="1" applyBorder="1" applyAlignment="1" quotePrefix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/>
    </xf>
    <xf numFmtId="4" fontId="9" fillId="0" borderId="14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 quotePrefix="1">
      <alignment horizontal="center"/>
    </xf>
    <xf numFmtId="4" fontId="5" fillId="0" borderId="38" xfId="0" applyNumberFormat="1" applyFont="1" applyBorder="1" applyAlignment="1" quotePrefix="1">
      <alignment horizontal="center"/>
    </xf>
    <xf numFmtId="4" fontId="8" fillId="0" borderId="20" xfId="0" applyNumberFormat="1" applyFont="1" applyBorder="1" applyAlignment="1">
      <alignment vertical="center"/>
    </xf>
    <xf numFmtId="4" fontId="5" fillId="0" borderId="39" xfId="0" applyNumberFormat="1" applyFont="1" applyBorder="1" applyAlignment="1" quotePrefix="1">
      <alignment horizontal="center"/>
    </xf>
    <xf numFmtId="4" fontId="5" fillId="0" borderId="40" xfId="0" applyNumberFormat="1" applyFont="1" applyBorder="1" applyAlignment="1" quotePrefix="1">
      <alignment horizontal="center"/>
    </xf>
    <xf numFmtId="4" fontId="5" fillId="0" borderId="33" xfId="0" applyNumberFormat="1" applyFont="1" applyBorder="1" applyAlignment="1" quotePrefix="1">
      <alignment horizontal="center"/>
    </xf>
    <xf numFmtId="4" fontId="5" fillId="0" borderId="12" xfId="0" applyNumberFormat="1" applyFont="1" applyBorder="1" applyAlignment="1" quotePrefix="1">
      <alignment horizontal="center"/>
    </xf>
    <xf numFmtId="4" fontId="5" fillId="0" borderId="17" xfId="0" applyNumberFormat="1" applyFont="1" applyBorder="1" applyAlignment="1" quotePrefix="1">
      <alignment horizont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13" fillId="0" borderId="32" xfId="0" applyNumberFormat="1" applyFont="1" applyBorder="1" applyAlignment="1" quotePrefix="1">
      <alignment horizontal="center" vertical="center" wrapText="1"/>
    </xf>
    <xf numFmtId="0" fontId="13" fillId="0" borderId="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 wrapText="1"/>
    </xf>
    <xf numFmtId="3" fontId="13" fillId="0" borderId="33" xfId="0" applyNumberFormat="1" applyFont="1" applyBorder="1" applyAlignment="1" quotePrefix="1">
      <alignment horizontal="center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 quotePrefix="1">
      <alignment horizontal="right" vertical="center" wrapText="1"/>
    </xf>
    <xf numFmtId="0" fontId="14" fillId="0" borderId="32" xfId="0" applyNumberFormat="1" applyFont="1" applyBorder="1" applyAlignment="1" quotePrefix="1">
      <alignment horizontal="center" vertical="center" wrapText="1"/>
    </xf>
    <xf numFmtId="0" fontId="14" fillId="0" borderId="0" xfId="0" applyNumberFormat="1" applyFont="1" applyBorder="1" applyAlignment="1" quotePrefix="1">
      <alignment horizontal="center" vertical="center" wrapText="1"/>
    </xf>
    <xf numFmtId="4" fontId="14" fillId="0" borderId="0" xfId="0" applyNumberFormat="1" applyFont="1" applyBorder="1" applyAlignment="1" quotePrefix="1">
      <alignment horizontal="right" vertical="center" wrapText="1"/>
    </xf>
    <xf numFmtId="4" fontId="10" fillId="0" borderId="21" xfId="0" applyNumberFormat="1" applyFont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 quotePrefix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 shrinkToFit="1"/>
    </xf>
    <xf numFmtId="2" fontId="5" fillId="0" borderId="12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" fontId="9" fillId="0" borderId="35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4" fontId="13" fillId="0" borderId="0" xfId="0" applyNumberFormat="1" applyFont="1" applyBorder="1" applyAlignment="1" quotePrefix="1">
      <alignment horizontal="center" vertical="center" wrapText="1"/>
    </xf>
    <xf numFmtId="4" fontId="14" fillId="0" borderId="0" xfId="0" applyNumberFormat="1" applyFont="1" applyBorder="1" applyAlignment="1" quotePrefix="1">
      <alignment horizontal="center" vertical="center" wrapText="1"/>
    </xf>
    <xf numFmtId="0" fontId="13" fillId="0" borderId="32" xfId="0" applyNumberFormat="1" applyFont="1" applyBorder="1" applyAlignment="1" quotePrefix="1">
      <alignment horizontal="center" vertical="center" wrapText="1"/>
    </xf>
    <xf numFmtId="0" fontId="13" fillId="0" borderId="0" xfId="0" applyNumberFormat="1" applyFont="1" applyBorder="1" applyAlignment="1" quotePrefix="1">
      <alignment horizontal="center" vertical="center" wrapText="1"/>
    </xf>
    <xf numFmtId="4" fontId="13" fillId="0" borderId="0" xfId="0" applyNumberFormat="1" applyFont="1" applyBorder="1" applyAlignment="1" quotePrefix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 quotePrefix="1">
      <alignment horizontal="right" vertical="center" wrapText="1"/>
    </xf>
    <xf numFmtId="0" fontId="66" fillId="32" borderId="0" xfId="51" applyFont="1" applyFill="1" applyAlignment="1">
      <alignment horizontal="center" vertical="center" wrapText="1"/>
      <protection/>
    </xf>
    <xf numFmtId="0" fontId="67" fillId="32" borderId="0" xfId="51" applyFont="1" applyFill="1" applyAlignment="1">
      <alignment vertical="center" wrapText="1"/>
      <protection/>
    </xf>
    <xf numFmtId="0" fontId="68" fillId="32" borderId="45" xfId="51" applyFont="1" applyFill="1" applyBorder="1" applyAlignment="1">
      <alignment horizontal="center" vertical="center" wrapText="1"/>
      <protection/>
    </xf>
    <xf numFmtId="3" fontId="68" fillId="33" borderId="45" xfId="0" applyNumberFormat="1" applyFont="1" applyFill="1" applyBorder="1" applyAlignment="1">
      <alignment horizontal="center" vertical="center" wrapText="1"/>
    </xf>
    <xf numFmtId="0" fontId="69" fillId="32" borderId="45" xfId="51" applyFont="1" applyFill="1" applyBorder="1" applyAlignment="1">
      <alignment horizontal="center" vertical="center" wrapText="1"/>
      <protection/>
    </xf>
    <xf numFmtId="3" fontId="69" fillId="33" borderId="45" xfId="0" applyNumberFormat="1" applyFont="1" applyFill="1" applyBorder="1" applyAlignment="1">
      <alignment horizontal="center" vertical="center" wrapText="1"/>
    </xf>
    <xf numFmtId="0" fontId="70" fillId="32" borderId="45" xfId="51" applyFont="1" applyFill="1" applyBorder="1" applyAlignment="1">
      <alignment horizontal="center" vertical="center" wrapText="1"/>
      <protection/>
    </xf>
    <xf numFmtId="49" fontId="68" fillId="0" borderId="45" xfId="52" applyNumberFormat="1" applyFont="1" applyBorder="1" applyAlignment="1">
      <alignment horizontal="left" vertical="center" wrapText="1"/>
      <protection/>
    </xf>
    <xf numFmtId="49" fontId="68" fillId="32" borderId="45" xfId="51" applyNumberFormat="1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4" fontId="70" fillId="33" borderId="45" xfId="0" applyNumberFormat="1" applyFont="1" applyFill="1" applyBorder="1" applyAlignment="1">
      <alignment horizontal="right" vertical="center" wrapText="1"/>
    </xf>
    <xf numFmtId="4" fontId="72" fillId="0" borderId="45" xfId="52" applyNumberFormat="1" applyFont="1" applyBorder="1" applyAlignment="1">
      <alignment horizontal="right" vertical="center"/>
      <protection/>
    </xf>
    <xf numFmtId="4" fontId="68" fillId="32" borderId="45" xfId="51" applyNumberFormat="1" applyFont="1" applyFill="1" applyBorder="1" applyAlignment="1">
      <alignment horizontal="right" vertical="center"/>
      <protection/>
    </xf>
    <xf numFmtId="4" fontId="72" fillId="0" borderId="45" xfId="52" applyNumberFormat="1" applyFont="1" applyBorder="1" applyAlignment="1">
      <alignment horizontal="left" vertical="center"/>
      <protection/>
    </xf>
    <xf numFmtId="4" fontId="68" fillId="32" borderId="45" xfId="51" applyNumberFormat="1" applyFont="1" applyFill="1" applyBorder="1" applyAlignment="1">
      <alignment horizontal="left" vertical="center" wrapText="1"/>
      <protection/>
    </xf>
    <xf numFmtId="3" fontId="5" fillId="0" borderId="4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3" fontId="7" fillId="0" borderId="28" xfId="0" applyNumberFormat="1" applyFont="1" applyBorder="1" applyAlignment="1" quotePrefix="1">
      <alignment horizontal="center" vertical="center" wrapText="1"/>
    </xf>
    <xf numFmtId="3" fontId="7" fillId="0" borderId="47" xfId="0" applyNumberFormat="1" applyFont="1" applyBorder="1" applyAlignment="1" quotePrefix="1">
      <alignment horizontal="center" vertical="center" wrapText="1"/>
    </xf>
    <xf numFmtId="0" fontId="13" fillId="0" borderId="2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 quotePrefix="1">
      <alignment horizontal="center" vertical="center" wrapText="1"/>
    </xf>
    <xf numFmtId="0" fontId="7" fillId="0" borderId="47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/>
    </xf>
    <xf numFmtId="0" fontId="13" fillId="0" borderId="12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 quotePrefix="1">
      <alignment horizontal="center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6" fillId="0" borderId="0" xfId="0" applyNumberFormat="1" applyFont="1" applyAlignment="1" quotePrefix="1">
      <alignment horizontal="center" vertical="center"/>
    </xf>
    <xf numFmtId="3" fontId="9" fillId="0" borderId="52" xfId="0" applyNumberFormat="1" applyFont="1" applyBorder="1" applyAlignment="1" quotePrefix="1">
      <alignment horizontal="left" vertical="center" wrapText="1"/>
    </xf>
    <xf numFmtId="3" fontId="9" fillId="0" borderId="46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4" fillId="0" borderId="0" xfId="0" applyNumberFormat="1" applyFont="1" applyAlignment="1" quotePrefix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0" borderId="46" xfId="0" applyNumberFormat="1" applyFont="1" applyBorder="1" applyAlignment="1" quotePrefix="1">
      <alignment horizontal="left" vertical="center"/>
    </xf>
    <xf numFmtId="3" fontId="9" fillId="0" borderId="17" xfId="0" applyNumberFormat="1" applyFont="1" applyBorder="1" applyAlignment="1" quotePrefix="1">
      <alignment horizontal="left" vertical="center"/>
    </xf>
    <xf numFmtId="49" fontId="9" fillId="0" borderId="12" xfId="0" applyNumberFormat="1" applyFont="1" applyBorder="1" applyAlignment="1" quotePrefix="1">
      <alignment horizontal="left" vertical="center"/>
    </xf>
    <xf numFmtId="49" fontId="9" fillId="0" borderId="46" xfId="0" applyNumberFormat="1" applyFont="1" applyBorder="1" applyAlignment="1" quotePrefix="1">
      <alignment horizontal="left" vertical="center"/>
    </xf>
    <xf numFmtId="49" fontId="9" fillId="0" borderId="17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Border="1" applyAlignment="1" quotePrefix="1">
      <alignment horizontal="left" vertical="center" wrapText="1"/>
    </xf>
    <xf numFmtId="49" fontId="9" fillId="0" borderId="17" xfId="0" applyNumberFormat="1" applyFont="1" applyBorder="1" applyAlignment="1" quotePrefix="1">
      <alignment horizontal="left" vertical="center" wrapText="1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54" xfId="0" applyNumberFormat="1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 quotePrefix="1">
      <alignment horizontal="center" vertical="center"/>
    </xf>
    <xf numFmtId="3" fontId="9" fillId="0" borderId="18" xfId="0" applyNumberFormat="1" applyFont="1" applyBorder="1" applyAlignment="1" quotePrefix="1">
      <alignment horizontal="center" vertical="center"/>
    </xf>
    <xf numFmtId="3" fontId="9" fillId="0" borderId="19" xfId="0" applyNumberFormat="1" applyFont="1" applyBorder="1" applyAlignment="1" quotePrefix="1">
      <alignment horizontal="center" vertical="center"/>
    </xf>
    <xf numFmtId="49" fontId="9" fillId="0" borderId="46" xfId="0" applyNumberFormat="1" applyFont="1" applyBorder="1" applyAlignment="1" quotePrefix="1">
      <alignment horizontal="center" vertical="center" wrapText="1"/>
    </xf>
    <xf numFmtId="49" fontId="9" fillId="0" borderId="17" xfId="0" applyNumberFormat="1" applyFont="1" applyBorder="1" applyAlignment="1" quotePrefix="1">
      <alignment horizontal="center" vertical="center" wrapText="1"/>
    </xf>
    <xf numFmtId="0" fontId="66" fillId="32" borderId="0" xfId="51" applyFont="1" applyFill="1" applyAlignment="1">
      <alignment horizontal="center" vertical="center" wrapText="1"/>
      <protection/>
    </xf>
    <xf numFmtId="0" fontId="67" fillId="32" borderId="0" xfId="51" applyFont="1" applyFill="1" applyAlignment="1">
      <alignment vertical="center" wrapText="1"/>
      <protection/>
    </xf>
    <xf numFmtId="0" fontId="67" fillId="32" borderId="0" xfId="51" applyFont="1" applyFill="1" applyAlignment="1">
      <alignment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4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5" zoomScaleNormal="85" zoomScalePageLayoutView="0" workbookViewId="0" topLeftCell="A52">
      <selection activeCell="F90" sqref="F90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375" t="s">
        <v>130</v>
      </c>
      <c r="B1" s="375"/>
      <c r="C1" s="375"/>
      <c r="D1" s="375"/>
      <c r="E1" s="375"/>
      <c r="F1" s="375"/>
      <c r="G1" s="375"/>
      <c r="H1" s="2"/>
      <c r="I1" s="2"/>
      <c r="J1" s="2"/>
    </row>
    <row r="2" spans="1:10" ht="20.25">
      <c r="A2" s="375" t="s">
        <v>124</v>
      </c>
      <c r="B2" s="375"/>
      <c r="C2" s="375"/>
      <c r="D2" s="375"/>
      <c r="E2" s="375"/>
      <c r="F2" s="375"/>
      <c r="G2" s="375"/>
      <c r="H2" s="375"/>
      <c r="I2" s="2"/>
      <c r="J2" s="2"/>
    </row>
    <row r="4" spans="1:7" ht="20.25">
      <c r="A4" s="385" t="s">
        <v>28</v>
      </c>
      <c r="B4" s="385"/>
      <c r="C4" s="385"/>
      <c r="D4" s="385"/>
      <c r="E4" s="385"/>
      <c r="F4" s="385"/>
      <c r="G4" s="385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379" t="s">
        <v>29</v>
      </c>
      <c r="B6" s="381" t="s">
        <v>3</v>
      </c>
      <c r="C6" s="381" t="s">
        <v>131</v>
      </c>
      <c r="D6" s="376" t="s">
        <v>196</v>
      </c>
      <c r="E6" s="376" t="s">
        <v>197</v>
      </c>
      <c r="F6" s="376" t="s">
        <v>198</v>
      </c>
      <c r="G6" s="376" t="s">
        <v>75</v>
      </c>
      <c r="H6" s="376" t="s">
        <v>75</v>
      </c>
    </row>
    <row r="7" spans="1:8" ht="31.5" customHeight="1">
      <c r="A7" s="380"/>
      <c r="B7" s="382"/>
      <c r="C7" s="382"/>
      <c r="D7" s="377"/>
      <c r="E7" s="377"/>
      <c r="F7" s="377"/>
      <c r="G7" s="377"/>
      <c r="H7" s="377"/>
    </row>
    <row r="8" spans="1:8" s="74" customFormat="1" ht="12">
      <c r="A8" s="384">
        <v>1</v>
      </c>
      <c r="B8" s="384"/>
      <c r="C8" s="156">
        <v>2</v>
      </c>
      <c r="D8" s="157">
        <v>3</v>
      </c>
      <c r="E8" s="157">
        <v>4</v>
      </c>
      <c r="F8" s="157">
        <v>5</v>
      </c>
      <c r="G8" s="157" t="s">
        <v>76</v>
      </c>
      <c r="H8" s="157" t="s">
        <v>77</v>
      </c>
    </row>
    <row r="9" spans="1:8" ht="30">
      <c r="A9" s="151">
        <v>67</v>
      </c>
      <c r="B9" s="8" t="s">
        <v>37</v>
      </c>
      <c r="C9" s="158">
        <f>SUM(C10:C11)</f>
        <v>56785.95</v>
      </c>
      <c r="D9" s="158">
        <f>SUM(D10:D11)</f>
        <v>62016.74</v>
      </c>
      <c r="E9" s="158">
        <f>SUM(E10:E11)</f>
        <v>188982.22999999998</v>
      </c>
      <c r="F9" s="158">
        <f>SUM(F10:F11)</f>
        <v>66943.19</v>
      </c>
      <c r="G9" s="158">
        <f>SUM(F9/C9*100)</f>
        <v>117.88688927454767</v>
      </c>
      <c r="H9" s="159">
        <f>F9/E9*100</f>
        <v>35.42300776110008</v>
      </c>
    </row>
    <row r="10" spans="1:8" ht="30">
      <c r="A10" s="152">
        <v>6711</v>
      </c>
      <c r="B10" s="21" t="s">
        <v>38</v>
      </c>
      <c r="C10" s="161">
        <v>55428.86</v>
      </c>
      <c r="D10" s="161">
        <v>58035.06</v>
      </c>
      <c r="E10" s="161">
        <v>57667.08</v>
      </c>
      <c r="F10" s="161">
        <v>27040.69</v>
      </c>
      <c r="G10" s="162"/>
      <c r="H10" s="163"/>
    </row>
    <row r="11" spans="1:10" ht="30">
      <c r="A11" s="152">
        <v>6712</v>
      </c>
      <c r="B11" s="21" t="s">
        <v>39</v>
      </c>
      <c r="C11" s="161">
        <v>1357.09</v>
      </c>
      <c r="D11" s="161">
        <v>3981.68</v>
      </c>
      <c r="E11" s="161">
        <v>131315.15</v>
      </c>
      <c r="F11" s="161">
        <v>39902.5</v>
      </c>
      <c r="G11" s="162"/>
      <c r="H11" s="163"/>
      <c r="I11" s="1"/>
      <c r="J11" s="9"/>
    </row>
    <row r="12" spans="1:8" ht="30">
      <c r="A12" s="153">
        <v>66</v>
      </c>
      <c r="B12" s="33" t="s">
        <v>44</v>
      </c>
      <c r="C12" s="162">
        <f>SUM(C13:C14)</f>
        <v>5640.16</v>
      </c>
      <c r="D12" s="162">
        <f>SUM(D13:D14)</f>
        <v>6370.67</v>
      </c>
      <c r="E12" s="162">
        <f>SUM(E13:E14)</f>
        <v>8332.55</v>
      </c>
      <c r="F12" s="162">
        <f>SUM(F13:F14)</f>
        <v>6048</v>
      </c>
      <c r="G12" s="162">
        <f>SUM(F12/C12*100)</f>
        <v>107.2310005389918</v>
      </c>
      <c r="H12" s="164">
        <f>F12/E12*100</f>
        <v>72.58282278534183</v>
      </c>
    </row>
    <row r="13" spans="1:8" ht="30">
      <c r="A13" s="152">
        <v>661</v>
      </c>
      <c r="B13" s="21" t="s">
        <v>43</v>
      </c>
      <c r="C13" s="160">
        <v>610.52</v>
      </c>
      <c r="D13" s="161">
        <v>663.6</v>
      </c>
      <c r="E13" s="161">
        <v>663.6</v>
      </c>
      <c r="F13" s="161">
        <v>905</v>
      </c>
      <c r="G13" s="161"/>
      <c r="H13" s="165"/>
    </row>
    <row r="14" spans="1:8" ht="15">
      <c r="A14" s="152">
        <v>663</v>
      </c>
      <c r="B14" s="21" t="s">
        <v>132</v>
      </c>
      <c r="C14" s="160">
        <v>5029.64</v>
      </c>
      <c r="D14" s="161">
        <v>5707.07</v>
      </c>
      <c r="E14" s="161">
        <v>7668.95</v>
      </c>
      <c r="F14" s="161">
        <v>5143</v>
      </c>
      <c r="G14" s="161"/>
      <c r="H14" s="165"/>
    </row>
    <row r="15" spans="1:17" s="15" customFormat="1" ht="15">
      <c r="A15" s="153">
        <v>652</v>
      </c>
      <c r="B15" s="33" t="s">
        <v>49</v>
      </c>
      <c r="C15" s="162">
        <f>SUM(C16:C16)</f>
        <v>1632.49</v>
      </c>
      <c r="D15" s="162">
        <f>SUM(D16:D16)</f>
        <v>2123.56</v>
      </c>
      <c r="E15" s="162">
        <f>SUM(E16:E16)</f>
        <v>3363.56</v>
      </c>
      <c r="F15" s="162">
        <f>SUM(F16:F16)</f>
        <v>1248.88</v>
      </c>
      <c r="G15" s="332">
        <v>0</v>
      </c>
      <c r="H15" s="166">
        <f>F15/E15*100</f>
        <v>37.129707809582705</v>
      </c>
      <c r="I15" s="94"/>
      <c r="J15" s="94"/>
      <c r="K15" s="94"/>
      <c r="L15" s="94"/>
      <c r="M15" s="68"/>
      <c r="N15" s="69"/>
      <c r="O15" s="69"/>
      <c r="P15" s="16"/>
      <c r="Q15" s="16"/>
    </row>
    <row r="16" spans="1:17" s="19" customFormat="1" ht="30">
      <c r="A16" s="152">
        <v>65268</v>
      </c>
      <c r="B16" s="21" t="s">
        <v>50</v>
      </c>
      <c r="C16" s="160">
        <v>1632.49</v>
      </c>
      <c r="D16" s="161">
        <v>2123.56</v>
      </c>
      <c r="E16" s="161">
        <v>3363.56</v>
      </c>
      <c r="F16" s="161">
        <v>1248.88</v>
      </c>
      <c r="G16" s="161"/>
      <c r="H16" s="166"/>
      <c r="I16" s="12"/>
      <c r="J16" s="12"/>
      <c r="K16" s="12"/>
      <c r="L16" s="12"/>
      <c r="M16" s="17"/>
      <c r="N16" s="17"/>
      <c r="O16" s="12"/>
      <c r="P16" s="18"/>
      <c r="Q16" s="18"/>
    </row>
    <row r="17" spans="1:8" ht="30">
      <c r="A17" s="153">
        <v>63</v>
      </c>
      <c r="B17" s="33" t="s">
        <v>34</v>
      </c>
      <c r="C17" s="162">
        <f>SUM(C18:C19)</f>
        <v>417939.42</v>
      </c>
      <c r="D17" s="162">
        <f>SUM(D18:D19)</f>
        <v>595601.89</v>
      </c>
      <c r="E17" s="162">
        <f>SUM(E18:E19)</f>
        <v>596160.05</v>
      </c>
      <c r="F17" s="162">
        <f>SUM(F18:F19)</f>
        <v>230224.24</v>
      </c>
      <c r="G17" s="162">
        <f>SUM(F17/C17*100)</f>
        <v>55.08555282964215</v>
      </c>
      <c r="H17" s="163">
        <f>F17/E17*100</f>
        <v>38.617857738035276</v>
      </c>
    </row>
    <row r="18" spans="1:8" ht="15.75" customHeight="1">
      <c r="A18" s="152">
        <v>634</v>
      </c>
      <c r="B18" s="21" t="s">
        <v>30</v>
      </c>
      <c r="C18" s="160"/>
      <c r="D18" s="161"/>
      <c r="E18" s="161"/>
      <c r="F18" s="161"/>
      <c r="G18" s="161"/>
      <c r="H18" s="167"/>
    </row>
    <row r="19" spans="1:8" ht="30">
      <c r="A19" s="154">
        <v>636</v>
      </c>
      <c r="B19" s="61" t="s">
        <v>54</v>
      </c>
      <c r="C19" s="168">
        <v>417939.42</v>
      </c>
      <c r="D19" s="169">
        <v>595601.89</v>
      </c>
      <c r="E19" s="169">
        <v>596160.05</v>
      </c>
      <c r="F19" s="169">
        <v>230224.24</v>
      </c>
      <c r="G19" s="169"/>
      <c r="H19" s="170"/>
    </row>
    <row r="20" spans="1:8" ht="19.5">
      <c r="A20" s="383" t="s">
        <v>117</v>
      </c>
      <c r="B20" s="383"/>
      <c r="C20" s="171">
        <f>SUM(C9,C12,C15,C17)</f>
        <v>481998.01999999996</v>
      </c>
      <c r="D20" s="171">
        <f>SUM(D9,D12,D15,D17)</f>
        <v>666112.86</v>
      </c>
      <c r="E20" s="171">
        <f>SUM(E9,E12,E15,E17)</f>
        <v>796838.39</v>
      </c>
      <c r="F20" s="171">
        <f>SUM(F9,F12,F15,F17)</f>
        <v>304464.31</v>
      </c>
      <c r="G20" s="171"/>
      <c r="H20" s="171"/>
    </row>
    <row r="21" spans="1:8" ht="19.5">
      <c r="A21" s="155"/>
      <c r="B21" s="155" t="s">
        <v>146</v>
      </c>
      <c r="C21" s="171">
        <v>545.92</v>
      </c>
      <c r="D21" s="171">
        <v>2493.19</v>
      </c>
      <c r="E21" s="171">
        <v>2810.92</v>
      </c>
      <c r="F21" s="171">
        <v>2805.81</v>
      </c>
      <c r="G21" s="171"/>
      <c r="H21" s="171"/>
    </row>
    <row r="22" spans="1:8" ht="19.5">
      <c r="A22" s="155"/>
      <c r="B22" s="155" t="s">
        <v>175</v>
      </c>
      <c r="C22" s="171"/>
      <c r="D22" s="171"/>
      <c r="E22" s="171"/>
      <c r="F22" s="171"/>
      <c r="G22" s="171"/>
      <c r="H22" s="171"/>
    </row>
    <row r="23" spans="1:8" s="52" customFormat="1" ht="19.5">
      <c r="A23" s="383" t="s">
        <v>147</v>
      </c>
      <c r="B23" s="383"/>
      <c r="C23" s="171">
        <f>SUM(C20+C21)</f>
        <v>482543.93999999994</v>
      </c>
      <c r="D23" s="171">
        <f>D20+D21</f>
        <v>668606.0499999999</v>
      </c>
      <c r="E23" s="171">
        <f>SUM(E20+E21-E22)</f>
        <v>799649.31</v>
      </c>
      <c r="F23" s="171">
        <f>SUM(F20+F21-F22)</f>
        <v>307270.12</v>
      </c>
      <c r="G23" s="171"/>
      <c r="H23" s="171"/>
    </row>
    <row r="24" spans="1:8" ht="15">
      <c r="A24" s="11"/>
      <c r="B24" s="11"/>
      <c r="C24" s="101"/>
      <c r="D24" s="101"/>
      <c r="E24" s="101"/>
      <c r="F24" s="101"/>
      <c r="G24" s="12"/>
      <c r="H24" s="12"/>
    </row>
    <row r="25" ht="14.25" customHeight="1"/>
    <row r="26" spans="1:8" s="106" customFormat="1" ht="28.5" customHeight="1">
      <c r="A26" s="385" t="s">
        <v>27</v>
      </c>
      <c r="B26" s="385"/>
      <c r="C26" s="385"/>
      <c r="D26" s="385"/>
      <c r="E26" s="385"/>
      <c r="F26" s="385"/>
      <c r="G26" s="385"/>
      <c r="H26" s="103"/>
    </row>
    <row r="27" spans="1:8" s="106" customFormat="1" ht="15" customHeight="1">
      <c r="A27" s="379" t="s">
        <v>78</v>
      </c>
      <c r="B27" s="381" t="s">
        <v>3</v>
      </c>
      <c r="C27" s="381" t="s">
        <v>131</v>
      </c>
      <c r="D27" s="376" t="s">
        <v>196</v>
      </c>
      <c r="E27" s="376" t="s">
        <v>197</v>
      </c>
      <c r="F27" s="376" t="s">
        <v>198</v>
      </c>
      <c r="G27" s="376" t="s">
        <v>75</v>
      </c>
      <c r="H27" s="376" t="s">
        <v>75</v>
      </c>
    </row>
    <row r="28" spans="1:8" s="106" customFormat="1" ht="33.75" customHeight="1">
      <c r="A28" s="380"/>
      <c r="B28" s="382"/>
      <c r="C28" s="382"/>
      <c r="D28" s="377"/>
      <c r="E28" s="377"/>
      <c r="F28" s="377"/>
      <c r="G28" s="377"/>
      <c r="H28" s="377"/>
    </row>
    <row r="29" spans="1:8" s="106" customFormat="1" ht="15" customHeight="1">
      <c r="A29" s="378">
        <v>1</v>
      </c>
      <c r="B29" s="378"/>
      <c r="C29" s="104">
        <v>2</v>
      </c>
      <c r="D29" s="105">
        <v>3</v>
      </c>
      <c r="E29" s="105">
        <v>4</v>
      </c>
      <c r="F29" s="105">
        <v>5</v>
      </c>
      <c r="G29" s="105" t="s">
        <v>76</v>
      </c>
      <c r="H29" s="105" t="s">
        <v>77</v>
      </c>
    </row>
    <row r="30" spans="1:8" s="107" customFormat="1" ht="15" customHeight="1">
      <c r="A30" s="111">
        <v>31</v>
      </c>
      <c r="B30" s="118" t="s">
        <v>7</v>
      </c>
      <c r="C30" s="172">
        <f>SUM(C31,C34,C36)</f>
        <v>406110.7</v>
      </c>
      <c r="D30" s="172">
        <f>SUM(D31,D34,D36)</f>
        <v>585140.98</v>
      </c>
      <c r="E30" s="172">
        <f>SUM(E31,E34,E36)</f>
        <v>581503.85</v>
      </c>
      <c r="F30" s="172">
        <f>SUM(F31,F34,F36)</f>
        <v>222056.71</v>
      </c>
      <c r="G30" s="172">
        <f>F30/C30*100</f>
        <v>54.67886219200824</v>
      </c>
      <c r="H30" s="173">
        <f>F30/E30*100</f>
        <v>38.18662765517374</v>
      </c>
    </row>
    <row r="31" spans="1:8" s="107" customFormat="1" ht="15" customHeight="1">
      <c r="A31" s="112">
        <v>311</v>
      </c>
      <c r="B31" s="119" t="s">
        <v>8</v>
      </c>
      <c r="C31" s="174">
        <f>SUM(C32)</f>
        <v>331074.85</v>
      </c>
      <c r="D31" s="174">
        <f>SUM(D32)</f>
        <v>484064.7</v>
      </c>
      <c r="E31" s="174">
        <f>SUM(E32)</f>
        <v>480356.17</v>
      </c>
      <c r="F31" s="174">
        <f>SUM(F32+F33)</f>
        <v>183309.97999999998</v>
      </c>
      <c r="G31" s="174">
        <f>F31/C31*100</f>
        <v>55.36813805095736</v>
      </c>
      <c r="H31" s="175">
        <f>F31/E31*100</f>
        <v>38.16126271470605</v>
      </c>
    </row>
    <row r="32" spans="1:8" s="106" customFormat="1" ht="15" customHeight="1">
      <c r="A32" s="113">
        <v>3111</v>
      </c>
      <c r="B32" s="71" t="s">
        <v>82</v>
      </c>
      <c r="C32" s="176">
        <v>331074.85</v>
      </c>
      <c r="D32" s="176">
        <v>484064.7</v>
      </c>
      <c r="E32" s="176">
        <v>480356.17</v>
      </c>
      <c r="F32" s="176">
        <v>179111.77</v>
      </c>
      <c r="G32" s="176"/>
      <c r="H32" s="177"/>
    </row>
    <row r="33" spans="1:8" s="106" customFormat="1" ht="15" customHeight="1">
      <c r="A33" s="113">
        <v>31113</v>
      </c>
      <c r="B33" s="71" t="s">
        <v>190</v>
      </c>
      <c r="C33" s="176"/>
      <c r="D33" s="176"/>
      <c r="E33" s="176">
        <v>5652.16</v>
      </c>
      <c r="F33" s="176">
        <v>4198.21</v>
      </c>
      <c r="G33" s="176"/>
      <c r="H33" s="177"/>
    </row>
    <row r="34" spans="1:8" s="107" customFormat="1" ht="15">
      <c r="A34" s="112">
        <v>312</v>
      </c>
      <c r="B34" s="119" t="s">
        <v>9</v>
      </c>
      <c r="C34" s="174">
        <f>SUM(C35)</f>
        <v>20379.89</v>
      </c>
      <c r="D34" s="174">
        <f>SUM(D35)</f>
        <v>22744.46</v>
      </c>
      <c r="E34" s="174">
        <f>SUM(E35)</f>
        <v>22744.46</v>
      </c>
      <c r="F34" s="174">
        <f>SUM(F35)</f>
        <v>8471.01</v>
      </c>
      <c r="G34" s="174">
        <f>F34/C34*100</f>
        <v>41.56553347442013</v>
      </c>
      <c r="H34" s="175">
        <f>F34/E34*100</f>
        <v>37.24427838691268</v>
      </c>
    </row>
    <row r="35" spans="1:8" s="106" customFormat="1" ht="15">
      <c r="A35" s="113" t="s">
        <v>93</v>
      </c>
      <c r="B35" s="117" t="s">
        <v>9</v>
      </c>
      <c r="C35" s="176">
        <v>20379.89</v>
      </c>
      <c r="D35" s="176">
        <v>22744.46</v>
      </c>
      <c r="E35" s="176">
        <v>22744.46</v>
      </c>
      <c r="F35" s="176">
        <v>8471.01</v>
      </c>
      <c r="G35" s="176"/>
      <c r="H35" s="177"/>
    </row>
    <row r="36" spans="1:8" s="107" customFormat="1" ht="15">
      <c r="A36" s="112">
        <v>313</v>
      </c>
      <c r="B36" s="119" t="s">
        <v>10</v>
      </c>
      <c r="C36" s="174">
        <f>SUM(C37:C38)</f>
        <v>54655.96</v>
      </c>
      <c r="D36" s="174">
        <f>SUM(D37:D38)</f>
        <v>78331.82</v>
      </c>
      <c r="E36" s="174">
        <f>SUM(E37:E38)</f>
        <v>78403.22</v>
      </c>
      <c r="F36" s="174">
        <f>SUM(F37:F38)</f>
        <v>30275.72</v>
      </c>
      <c r="G36" s="174">
        <f>F36/C36*100</f>
        <v>55.39326360748215</v>
      </c>
      <c r="H36" s="175">
        <f>F36/E36*100</f>
        <v>38.61540380611919</v>
      </c>
    </row>
    <row r="37" spans="1:8" s="106" customFormat="1" ht="15">
      <c r="A37" s="113">
        <v>3132</v>
      </c>
      <c r="B37" s="117" t="s">
        <v>83</v>
      </c>
      <c r="C37" s="176">
        <v>54586.54</v>
      </c>
      <c r="D37" s="176">
        <v>78331.82</v>
      </c>
      <c r="E37" s="176">
        <v>78331.82</v>
      </c>
      <c r="F37" s="176">
        <v>30204.32</v>
      </c>
      <c r="G37" s="176"/>
      <c r="H37" s="177"/>
    </row>
    <row r="38" spans="1:8" s="106" customFormat="1" ht="30">
      <c r="A38" s="113">
        <v>3133</v>
      </c>
      <c r="B38" s="117" t="s">
        <v>84</v>
      </c>
      <c r="C38" s="176">
        <v>69.42</v>
      </c>
      <c r="D38" s="176"/>
      <c r="E38" s="176">
        <v>71.4</v>
      </c>
      <c r="F38" s="176">
        <v>71.4</v>
      </c>
      <c r="G38" s="176"/>
      <c r="H38" s="177"/>
    </row>
    <row r="39" spans="1:8" s="107" customFormat="1" ht="15">
      <c r="A39" s="112">
        <v>32</v>
      </c>
      <c r="B39" s="119" t="s">
        <v>11</v>
      </c>
      <c r="C39" s="174">
        <f>SUM(C40,C45,C52,C62,C64)</f>
        <v>68993.44</v>
      </c>
      <c r="D39" s="174">
        <f>SUM(D40,D45,D52,D62,D64)</f>
        <v>79480.06999999999</v>
      </c>
      <c r="E39" s="174">
        <f>SUM(E40,E45,E52,E62,E64)</f>
        <v>84982.45</v>
      </c>
      <c r="F39" s="174">
        <f>SUM(F40,F45,F52,F62,F64)</f>
        <v>40010.44</v>
      </c>
      <c r="G39" s="174">
        <f>F39/C39*100</f>
        <v>57.991658337372364</v>
      </c>
      <c r="H39" s="178">
        <f>F39/E39*100</f>
        <v>47.080826688333886</v>
      </c>
    </row>
    <row r="40" spans="1:8" s="107" customFormat="1" ht="15">
      <c r="A40" s="112">
        <v>321</v>
      </c>
      <c r="B40" s="119" t="s">
        <v>12</v>
      </c>
      <c r="C40" s="174">
        <f>SUM(C41:C44)</f>
        <v>19058.72</v>
      </c>
      <c r="D40" s="174">
        <f>SUM(D41:D44)</f>
        <v>23177.35</v>
      </c>
      <c r="E40" s="174">
        <f>SUM(E41:E44)</f>
        <v>23532.489999999998</v>
      </c>
      <c r="F40" s="174">
        <f>SUM(F41:F44)</f>
        <v>11785.689999999999</v>
      </c>
      <c r="G40" s="174">
        <f>F40/C40*100</f>
        <v>61.838832828227694</v>
      </c>
      <c r="H40" s="175">
        <f>F40/E40*100</f>
        <v>50.0826304398727</v>
      </c>
    </row>
    <row r="41" spans="1:8" s="106" customFormat="1" ht="15">
      <c r="A41" s="113" t="s">
        <v>85</v>
      </c>
      <c r="B41" s="117" t="s">
        <v>86</v>
      </c>
      <c r="C41" s="176">
        <v>2957.2</v>
      </c>
      <c r="D41" s="176">
        <v>4034.77</v>
      </c>
      <c r="E41" s="176">
        <v>4716.65</v>
      </c>
      <c r="F41" s="176">
        <v>1343.68</v>
      </c>
      <c r="G41" s="176"/>
      <c r="H41" s="177"/>
    </row>
    <row r="42" spans="1:8" s="106" customFormat="1" ht="30">
      <c r="A42" s="113" t="s">
        <v>87</v>
      </c>
      <c r="B42" s="117" t="s">
        <v>13</v>
      </c>
      <c r="C42" s="176">
        <v>13660.61</v>
      </c>
      <c r="D42" s="176">
        <v>15911.69</v>
      </c>
      <c r="E42" s="176">
        <v>16084.95</v>
      </c>
      <c r="F42" s="176">
        <v>8620.21</v>
      </c>
      <c r="G42" s="176"/>
      <c r="H42" s="177"/>
    </row>
    <row r="43" spans="1:8" s="106" customFormat="1" ht="15">
      <c r="A43" s="113">
        <v>3213</v>
      </c>
      <c r="B43" s="117" t="s">
        <v>133</v>
      </c>
      <c r="C43" s="176">
        <v>451.26</v>
      </c>
      <c r="D43" s="176">
        <v>398.17</v>
      </c>
      <c r="E43" s="176">
        <v>598.17</v>
      </c>
      <c r="F43" s="176">
        <v>305</v>
      </c>
      <c r="G43" s="176"/>
      <c r="H43" s="177"/>
    </row>
    <row r="44" spans="1:8" s="106" customFormat="1" ht="15">
      <c r="A44" s="113">
        <v>3214</v>
      </c>
      <c r="B44" s="117" t="s">
        <v>134</v>
      </c>
      <c r="C44" s="176">
        <v>1989.65</v>
      </c>
      <c r="D44" s="176">
        <v>2832.72</v>
      </c>
      <c r="E44" s="176">
        <v>2132.72</v>
      </c>
      <c r="F44" s="176">
        <v>1516.8</v>
      </c>
      <c r="G44" s="176"/>
      <c r="H44" s="177"/>
    </row>
    <row r="45" spans="1:8" s="107" customFormat="1" ht="15">
      <c r="A45" s="112">
        <v>322</v>
      </c>
      <c r="B45" s="119" t="s">
        <v>14</v>
      </c>
      <c r="C45" s="174">
        <f>SUM(C46:C51)</f>
        <v>16172.070000000002</v>
      </c>
      <c r="D45" s="174">
        <f>SUM(D46:D51)</f>
        <v>22235.47</v>
      </c>
      <c r="E45" s="174">
        <f>SUM(E46:E51)</f>
        <v>23093.11</v>
      </c>
      <c r="F45" s="174">
        <f>SUM(F46:F51)</f>
        <v>9541.41</v>
      </c>
      <c r="G45" s="174">
        <f>F45/C45*100</f>
        <v>58.99931177641452</v>
      </c>
      <c r="H45" s="175">
        <f>F45/E45*100</f>
        <v>41.31712878863002</v>
      </c>
    </row>
    <row r="46" spans="1:8" s="106" customFormat="1" ht="15">
      <c r="A46" s="113" t="s">
        <v>88</v>
      </c>
      <c r="B46" s="117" t="s">
        <v>15</v>
      </c>
      <c r="C46" s="176">
        <v>3361.43</v>
      </c>
      <c r="D46" s="176">
        <v>4262.95</v>
      </c>
      <c r="E46" s="176">
        <v>5134.02</v>
      </c>
      <c r="F46" s="176">
        <v>2256.74</v>
      </c>
      <c r="G46" s="176"/>
      <c r="H46" s="177"/>
    </row>
    <row r="47" spans="1:8" s="106" customFormat="1" ht="15">
      <c r="A47" s="113">
        <v>3222</v>
      </c>
      <c r="B47" s="117" t="s">
        <v>135</v>
      </c>
      <c r="C47" s="176">
        <v>1987.86</v>
      </c>
      <c r="D47" s="176">
        <v>2720.81</v>
      </c>
      <c r="E47" s="176">
        <v>3263.61</v>
      </c>
      <c r="F47" s="176">
        <v>1600.78</v>
      </c>
      <c r="G47" s="176"/>
      <c r="H47" s="177"/>
    </row>
    <row r="48" spans="1:8" s="106" customFormat="1" ht="15">
      <c r="A48" s="113" t="s">
        <v>89</v>
      </c>
      <c r="B48" s="117" t="s">
        <v>90</v>
      </c>
      <c r="C48" s="176">
        <v>10053.57</v>
      </c>
      <c r="D48" s="176">
        <v>14588.09</v>
      </c>
      <c r="E48" s="176">
        <v>14588.09</v>
      </c>
      <c r="F48" s="176">
        <v>5637.45</v>
      </c>
      <c r="G48" s="176"/>
      <c r="H48" s="177"/>
    </row>
    <row r="49" spans="1:8" s="106" customFormat="1" ht="30">
      <c r="A49" s="113" t="s">
        <v>91</v>
      </c>
      <c r="B49" s="117" t="s">
        <v>92</v>
      </c>
      <c r="C49" s="176">
        <v>279.12</v>
      </c>
      <c r="D49" s="176">
        <v>265.45</v>
      </c>
      <c r="E49" s="176">
        <v>72.89</v>
      </c>
      <c r="F49" s="176">
        <v>11.94</v>
      </c>
      <c r="G49" s="176"/>
      <c r="H49" s="177"/>
    </row>
    <row r="50" spans="1:8" s="106" customFormat="1" ht="15">
      <c r="A50" s="113">
        <v>3225</v>
      </c>
      <c r="B50" s="117" t="s">
        <v>169</v>
      </c>
      <c r="C50" s="176">
        <v>248.84</v>
      </c>
      <c r="D50" s="176">
        <v>132.72</v>
      </c>
      <c r="E50" s="176">
        <v>34.5</v>
      </c>
      <c r="F50" s="176">
        <v>34.5</v>
      </c>
      <c r="G50" s="176"/>
      <c r="H50" s="177"/>
    </row>
    <row r="51" spans="1:8" s="106" customFormat="1" ht="15">
      <c r="A51" s="113">
        <v>3227</v>
      </c>
      <c r="B51" s="117" t="s">
        <v>136</v>
      </c>
      <c r="C51" s="176">
        <v>241.25</v>
      </c>
      <c r="D51" s="176">
        <v>265.45</v>
      </c>
      <c r="E51" s="176">
        <v>0</v>
      </c>
      <c r="F51" s="176">
        <v>0</v>
      </c>
      <c r="G51" s="176"/>
      <c r="H51" s="177"/>
    </row>
    <row r="52" spans="1:8" s="107" customFormat="1" ht="15">
      <c r="A52" s="112">
        <v>323</v>
      </c>
      <c r="B52" s="119" t="s">
        <v>16</v>
      </c>
      <c r="C52" s="174">
        <f>SUM(C53:C61)</f>
        <v>25264.760000000002</v>
      </c>
      <c r="D52" s="174">
        <f>SUM(D53:D61)</f>
        <v>23050.63</v>
      </c>
      <c r="E52" s="174">
        <f>SUM(E53:E61)</f>
        <v>26211.46</v>
      </c>
      <c r="F52" s="174">
        <f>SUM(F53:F61)</f>
        <v>11083.039999999999</v>
      </c>
      <c r="G52" s="174">
        <f>F52/C52*100</f>
        <v>43.86758473066833</v>
      </c>
      <c r="H52" s="175">
        <f>F52/E52*100</f>
        <v>42.28318453073579</v>
      </c>
    </row>
    <row r="53" spans="1:8" s="106" customFormat="1" ht="15">
      <c r="A53" s="113" t="s">
        <v>94</v>
      </c>
      <c r="B53" s="117" t="s">
        <v>95</v>
      </c>
      <c r="C53" s="176">
        <v>1138.74</v>
      </c>
      <c r="D53" s="176">
        <v>1393.59</v>
      </c>
      <c r="E53" s="176">
        <v>1200</v>
      </c>
      <c r="F53" s="176">
        <v>608.65</v>
      </c>
      <c r="G53" s="176"/>
      <c r="H53" s="177"/>
    </row>
    <row r="54" spans="1:8" s="106" customFormat="1" ht="15">
      <c r="A54" s="113" t="s">
        <v>96</v>
      </c>
      <c r="B54" s="117" t="s">
        <v>97</v>
      </c>
      <c r="C54" s="176">
        <v>4625.33</v>
      </c>
      <c r="D54" s="176">
        <v>4910.74</v>
      </c>
      <c r="E54" s="176">
        <v>4910.74</v>
      </c>
      <c r="F54" s="176">
        <v>1389.22</v>
      </c>
      <c r="G54" s="176"/>
      <c r="H54" s="177"/>
    </row>
    <row r="55" spans="1:8" s="106" customFormat="1" ht="15">
      <c r="A55" s="113">
        <v>3233</v>
      </c>
      <c r="B55" s="117" t="s">
        <v>170</v>
      </c>
      <c r="C55" s="176">
        <v>1175.39</v>
      </c>
      <c r="D55" s="176">
        <v>0</v>
      </c>
      <c r="E55" s="176">
        <v>248.85</v>
      </c>
      <c r="F55" s="176">
        <v>248.85</v>
      </c>
      <c r="G55" s="176"/>
      <c r="H55" s="177"/>
    </row>
    <row r="56" spans="1:8" s="106" customFormat="1" ht="15">
      <c r="A56" s="113" t="s">
        <v>98</v>
      </c>
      <c r="B56" s="117" t="s">
        <v>99</v>
      </c>
      <c r="C56" s="176">
        <v>2082.82</v>
      </c>
      <c r="D56" s="176">
        <v>2123.56</v>
      </c>
      <c r="E56" s="176">
        <v>1874.71</v>
      </c>
      <c r="F56" s="176">
        <v>1033.07</v>
      </c>
      <c r="G56" s="176"/>
      <c r="H56" s="177"/>
    </row>
    <row r="57" spans="1:8" s="106" customFormat="1" ht="15">
      <c r="A57" s="113">
        <v>3235</v>
      </c>
      <c r="B57" s="117" t="s">
        <v>137</v>
      </c>
      <c r="C57" s="176">
        <v>3590.15</v>
      </c>
      <c r="D57" s="176">
        <v>2330.7</v>
      </c>
      <c r="E57" s="176">
        <v>2123.56</v>
      </c>
      <c r="F57" s="176">
        <v>1167.96</v>
      </c>
      <c r="G57" s="176"/>
      <c r="H57" s="177"/>
    </row>
    <row r="58" spans="1:8" s="106" customFormat="1" ht="15">
      <c r="A58" s="113">
        <v>3236</v>
      </c>
      <c r="B58" s="117" t="s">
        <v>139</v>
      </c>
      <c r="C58" s="176">
        <v>1497.11</v>
      </c>
      <c r="D58" s="176">
        <v>265.45</v>
      </c>
      <c r="E58" s="176">
        <v>100</v>
      </c>
      <c r="F58" s="176">
        <v>0</v>
      </c>
      <c r="G58" s="176"/>
      <c r="H58" s="177"/>
    </row>
    <row r="59" spans="1:8" s="106" customFormat="1" ht="15">
      <c r="A59" s="113">
        <v>3237</v>
      </c>
      <c r="B59" s="117" t="s">
        <v>138</v>
      </c>
      <c r="C59" s="176">
        <v>8131.66</v>
      </c>
      <c r="D59" s="176">
        <v>7432.48</v>
      </c>
      <c r="E59" s="176">
        <v>8975.1</v>
      </c>
      <c r="F59" s="176">
        <v>3850.97</v>
      </c>
      <c r="G59" s="176"/>
      <c r="H59" s="177"/>
    </row>
    <row r="60" spans="1:8" s="106" customFormat="1" ht="15">
      <c r="A60" s="113" t="s">
        <v>100</v>
      </c>
      <c r="B60" s="117" t="s">
        <v>101</v>
      </c>
      <c r="C60" s="176">
        <v>2100.31</v>
      </c>
      <c r="D60" s="176">
        <v>2426.17</v>
      </c>
      <c r="E60" s="176">
        <v>3678.16</v>
      </c>
      <c r="F60" s="176">
        <v>1884.32</v>
      </c>
      <c r="G60" s="176"/>
      <c r="H60" s="177"/>
    </row>
    <row r="61" spans="1:8" s="106" customFormat="1" ht="15">
      <c r="A61" s="113" t="s">
        <v>102</v>
      </c>
      <c r="B61" s="117" t="s">
        <v>17</v>
      </c>
      <c r="C61" s="176">
        <v>923.25</v>
      </c>
      <c r="D61" s="176">
        <v>2167.94</v>
      </c>
      <c r="E61" s="176">
        <v>3100.34</v>
      </c>
      <c r="F61" s="176">
        <v>900</v>
      </c>
      <c r="G61" s="176"/>
      <c r="H61" s="177"/>
    </row>
    <row r="62" spans="1:8" s="107" customFormat="1" ht="30">
      <c r="A62" s="112">
        <v>324</v>
      </c>
      <c r="B62" s="119" t="s">
        <v>23</v>
      </c>
      <c r="C62" s="174">
        <f>SUM(C63)</f>
        <v>31.85</v>
      </c>
      <c r="D62" s="174">
        <f>SUM(D63)</f>
        <v>0</v>
      </c>
      <c r="E62" s="174">
        <f>SUM(E63)</f>
        <v>48</v>
      </c>
      <c r="F62" s="174">
        <f>SUM(F63)</f>
        <v>48</v>
      </c>
      <c r="G62" s="174">
        <f>F62/C62*100</f>
        <v>150.70643642072213</v>
      </c>
      <c r="H62" s="175">
        <v>0</v>
      </c>
    </row>
    <row r="63" spans="1:8" s="106" customFormat="1" ht="30">
      <c r="A63" s="113">
        <v>3241</v>
      </c>
      <c r="B63" s="117" t="s">
        <v>23</v>
      </c>
      <c r="C63" s="176">
        <v>31.85</v>
      </c>
      <c r="D63" s="176"/>
      <c r="E63" s="176">
        <v>48</v>
      </c>
      <c r="F63" s="176">
        <v>48</v>
      </c>
      <c r="G63" s="176"/>
      <c r="H63" s="177"/>
    </row>
    <row r="64" spans="1:8" s="107" customFormat="1" ht="15">
      <c r="A64" s="112">
        <v>329</v>
      </c>
      <c r="B64" s="119" t="s">
        <v>18</v>
      </c>
      <c r="C64" s="174">
        <f>SUM(C65:C71)</f>
        <v>8466.04</v>
      </c>
      <c r="D64" s="174">
        <f>SUM(D65:D71)</f>
        <v>11016.62</v>
      </c>
      <c r="E64" s="174">
        <f>SUM(E65:E71)</f>
        <v>12097.39</v>
      </c>
      <c r="F64" s="174">
        <f>SUM(F65:F71)</f>
        <v>7552.3</v>
      </c>
      <c r="G64" s="174">
        <f>F64/C64*100</f>
        <v>89.20699642335731</v>
      </c>
      <c r="H64" s="175">
        <f>F64/E64*100</f>
        <v>62.429168605790174</v>
      </c>
    </row>
    <row r="65" spans="1:8" s="106" customFormat="1" ht="30">
      <c r="A65" s="113" t="s">
        <v>103</v>
      </c>
      <c r="B65" s="117" t="s">
        <v>104</v>
      </c>
      <c r="C65" s="176">
        <v>0</v>
      </c>
      <c r="D65" s="176"/>
      <c r="E65" s="176"/>
      <c r="F65" s="176">
        <v>0</v>
      </c>
      <c r="G65" s="176"/>
      <c r="H65" s="177"/>
    </row>
    <row r="66" spans="1:8" s="106" customFormat="1" ht="15">
      <c r="A66" s="113">
        <v>3292</v>
      </c>
      <c r="B66" s="117" t="s">
        <v>140</v>
      </c>
      <c r="C66" s="176">
        <v>34.07</v>
      </c>
      <c r="D66" s="176">
        <v>39.82</v>
      </c>
      <c r="E66" s="176">
        <v>39.82</v>
      </c>
      <c r="F66" s="176">
        <v>0</v>
      </c>
      <c r="G66" s="176"/>
      <c r="H66" s="177"/>
    </row>
    <row r="67" spans="1:8" s="106" customFormat="1" ht="15">
      <c r="A67" s="113" t="s">
        <v>105</v>
      </c>
      <c r="B67" s="117" t="s">
        <v>106</v>
      </c>
      <c r="C67" s="176">
        <v>530.89</v>
      </c>
      <c r="D67" s="176">
        <v>398.17</v>
      </c>
      <c r="E67" s="176">
        <v>0</v>
      </c>
      <c r="F67" s="176">
        <v>0</v>
      </c>
      <c r="G67" s="176"/>
      <c r="H67" s="177"/>
    </row>
    <row r="68" spans="1:8" s="106" customFormat="1" ht="15">
      <c r="A68" s="113">
        <v>3294</v>
      </c>
      <c r="B68" s="117" t="s">
        <v>141</v>
      </c>
      <c r="C68" s="176">
        <v>33.18</v>
      </c>
      <c r="D68" s="176">
        <v>46.47</v>
      </c>
      <c r="E68" s="176">
        <v>324.28</v>
      </c>
      <c r="F68" s="176">
        <v>324.27</v>
      </c>
      <c r="G68" s="176"/>
      <c r="H68" s="177"/>
    </row>
    <row r="69" spans="1:8" s="106" customFormat="1" ht="15">
      <c r="A69" s="113">
        <v>3295</v>
      </c>
      <c r="B69" s="117" t="s">
        <v>107</v>
      </c>
      <c r="C69" s="176">
        <v>1481.52</v>
      </c>
      <c r="D69" s="176">
        <v>1604.29</v>
      </c>
      <c r="E69" s="176">
        <v>1564.48</v>
      </c>
      <c r="F69" s="176">
        <v>824.43</v>
      </c>
      <c r="G69" s="176"/>
      <c r="H69" s="177"/>
    </row>
    <row r="70" spans="1:8" s="106" customFormat="1" ht="15">
      <c r="A70" s="113">
        <v>3296</v>
      </c>
      <c r="B70" s="117" t="s">
        <v>171</v>
      </c>
      <c r="C70" s="176">
        <v>1990.04</v>
      </c>
      <c r="D70" s="176"/>
      <c r="E70" s="176">
        <v>1799.76</v>
      </c>
      <c r="F70" s="176">
        <v>1799.76</v>
      </c>
      <c r="G70" s="176"/>
      <c r="H70" s="177"/>
    </row>
    <row r="71" spans="1:8" s="106" customFormat="1" ht="15">
      <c r="A71" s="113" t="s">
        <v>108</v>
      </c>
      <c r="B71" s="117" t="s">
        <v>18</v>
      </c>
      <c r="C71" s="176">
        <v>4396.34</v>
      </c>
      <c r="D71" s="176">
        <v>8927.87</v>
      </c>
      <c r="E71" s="176">
        <v>8369.05</v>
      </c>
      <c r="F71" s="176">
        <v>4603.84</v>
      </c>
      <c r="G71" s="176"/>
      <c r="H71" s="177"/>
    </row>
    <row r="72" spans="1:8" s="107" customFormat="1" ht="15">
      <c r="A72" s="112">
        <v>34</v>
      </c>
      <c r="B72" s="119" t="s">
        <v>19</v>
      </c>
      <c r="C72" s="174">
        <f>SUM(C73)</f>
        <v>1719.64</v>
      </c>
      <c r="D72" s="174">
        <f aca="true" t="shared" si="0" ref="D72:F73">SUM(D73)</f>
        <v>0</v>
      </c>
      <c r="E72" s="174">
        <f t="shared" si="0"/>
        <v>1838.68</v>
      </c>
      <c r="F72" s="174">
        <f t="shared" si="0"/>
        <v>1838.68</v>
      </c>
      <c r="G72" s="174"/>
      <c r="H72" s="178"/>
    </row>
    <row r="73" spans="1:8" s="107" customFormat="1" ht="15">
      <c r="A73" s="112">
        <v>343</v>
      </c>
      <c r="B73" s="119" t="s">
        <v>20</v>
      </c>
      <c r="C73" s="174">
        <f>SUM(C74)</f>
        <v>1719.64</v>
      </c>
      <c r="D73" s="174">
        <f t="shared" si="0"/>
        <v>0</v>
      </c>
      <c r="E73" s="174">
        <f t="shared" si="0"/>
        <v>1838.68</v>
      </c>
      <c r="F73" s="174">
        <f t="shared" si="0"/>
        <v>1838.68</v>
      </c>
      <c r="G73" s="174"/>
      <c r="H73" s="175"/>
    </row>
    <row r="74" spans="1:8" s="106" customFormat="1" ht="15">
      <c r="A74" s="113">
        <v>3433</v>
      </c>
      <c r="B74" s="117" t="s">
        <v>186</v>
      </c>
      <c r="C74" s="176">
        <v>1719.64</v>
      </c>
      <c r="D74" s="176"/>
      <c r="E74" s="176">
        <v>1838.68</v>
      </c>
      <c r="F74" s="176">
        <v>1838.68</v>
      </c>
      <c r="G74" s="176"/>
      <c r="H74" s="177"/>
    </row>
    <row r="75" spans="1:8" s="106" customFormat="1" ht="15">
      <c r="A75" s="112">
        <v>381</v>
      </c>
      <c r="B75" s="119" t="s">
        <v>210</v>
      </c>
      <c r="C75" s="174"/>
      <c r="D75" s="174"/>
      <c r="E75" s="174"/>
      <c r="F75" s="174">
        <f>F76</f>
        <v>236.38</v>
      </c>
      <c r="G75" s="174"/>
      <c r="H75" s="175"/>
    </row>
    <row r="76" spans="1:8" s="106" customFormat="1" ht="15">
      <c r="A76" s="113">
        <v>3812</v>
      </c>
      <c r="B76" s="117" t="s">
        <v>209</v>
      </c>
      <c r="C76" s="176"/>
      <c r="D76" s="176"/>
      <c r="E76" s="176"/>
      <c r="F76" s="176">
        <v>236.38</v>
      </c>
      <c r="G76" s="176"/>
      <c r="H76" s="177"/>
    </row>
    <row r="77" spans="1:8" s="106" customFormat="1" ht="15">
      <c r="A77" s="113">
        <v>4</v>
      </c>
      <c r="B77" s="117" t="s">
        <v>174</v>
      </c>
      <c r="C77" s="174">
        <v>1716.22</v>
      </c>
      <c r="D77" s="174">
        <f>D78</f>
        <v>3985</v>
      </c>
      <c r="E77" s="174">
        <f>SUM(E78+E87)</f>
        <v>131324.33</v>
      </c>
      <c r="F77" s="174"/>
      <c r="G77" s="176"/>
      <c r="H77" s="177"/>
    </row>
    <row r="78" spans="1:8" s="107" customFormat="1" ht="30">
      <c r="A78" s="112">
        <v>42</v>
      </c>
      <c r="B78" s="119" t="s">
        <v>22</v>
      </c>
      <c r="C78" s="174">
        <f>SUM(C79+C83+C85)</f>
        <v>1716.2199999999998</v>
      </c>
      <c r="D78" s="174">
        <f>SUM(D79+D83)</f>
        <v>3985</v>
      </c>
      <c r="E78" s="174">
        <f>SUM(E79)</f>
        <v>3990.8599999999997</v>
      </c>
      <c r="F78" s="174">
        <f>SUM(F79+F83)</f>
        <v>1504.31</v>
      </c>
      <c r="G78" s="174">
        <f>F78/C78*100</f>
        <v>87.65251541177706</v>
      </c>
      <c r="H78" s="175">
        <f>F78/E78*100</f>
        <v>37.6938805169813</v>
      </c>
    </row>
    <row r="79" spans="1:8" s="107" customFormat="1" ht="15">
      <c r="A79" s="112">
        <v>422</v>
      </c>
      <c r="B79" s="119" t="s">
        <v>21</v>
      </c>
      <c r="C79" s="174">
        <f>SUM(C80:C82)</f>
        <v>1357.09</v>
      </c>
      <c r="D79" s="174">
        <f>SUM(D80:D81)</f>
        <v>3981.68</v>
      </c>
      <c r="E79" s="174">
        <f>SUM(E80:E83)</f>
        <v>3990.8599999999997</v>
      </c>
      <c r="F79" s="174">
        <f>SUM(F80:F82)</f>
        <v>1504.31</v>
      </c>
      <c r="G79" s="174"/>
      <c r="H79" s="175"/>
    </row>
    <row r="80" spans="1:8" s="106" customFormat="1" ht="15">
      <c r="A80" s="113" t="s">
        <v>111</v>
      </c>
      <c r="B80" s="117" t="s">
        <v>112</v>
      </c>
      <c r="C80" s="176">
        <v>235.58</v>
      </c>
      <c r="D80" s="176">
        <v>3981.68</v>
      </c>
      <c r="E80" s="176">
        <v>3981.68</v>
      </c>
      <c r="F80" s="176">
        <v>1504.31</v>
      </c>
      <c r="G80" s="176"/>
      <c r="H80" s="177"/>
    </row>
    <row r="81" spans="1:8" s="106" customFormat="1" ht="15">
      <c r="A81" s="114" t="s">
        <v>113</v>
      </c>
      <c r="B81" s="120" t="s">
        <v>114</v>
      </c>
      <c r="C81" s="179">
        <v>0</v>
      </c>
      <c r="D81" s="179"/>
      <c r="E81" s="179"/>
      <c r="F81" s="179">
        <v>0</v>
      </c>
      <c r="G81" s="179"/>
      <c r="H81" s="180"/>
    </row>
    <row r="82" spans="1:8" s="106" customFormat="1" ht="15">
      <c r="A82" s="181">
        <v>4223</v>
      </c>
      <c r="B82" s="182" t="s">
        <v>172</v>
      </c>
      <c r="C82" s="183">
        <v>1121.51</v>
      </c>
      <c r="D82" s="183"/>
      <c r="E82" s="183">
        <v>0</v>
      </c>
      <c r="F82" s="183">
        <v>0</v>
      </c>
      <c r="G82" s="183"/>
      <c r="H82" s="184"/>
    </row>
    <row r="83" spans="1:8" s="106" customFormat="1" ht="15">
      <c r="A83" s="181">
        <v>424</v>
      </c>
      <c r="B83" s="182" t="s">
        <v>142</v>
      </c>
      <c r="C83" s="183">
        <v>359.13</v>
      </c>
      <c r="D83" s="183">
        <f>D84</f>
        <v>3.32</v>
      </c>
      <c r="E83" s="183">
        <f>E84</f>
        <v>9.18</v>
      </c>
      <c r="F83" s="183">
        <v>0</v>
      </c>
      <c r="G83" s="183"/>
      <c r="H83" s="184"/>
    </row>
    <row r="84" spans="1:8" s="106" customFormat="1" ht="15">
      <c r="A84" s="181">
        <v>4241</v>
      </c>
      <c r="B84" s="182" t="s">
        <v>143</v>
      </c>
      <c r="C84" s="183">
        <v>0</v>
      </c>
      <c r="D84" s="183">
        <v>3.32</v>
      </c>
      <c r="E84" s="183">
        <v>9.18</v>
      </c>
      <c r="F84" s="183"/>
      <c r="G84" s="183"/>
      <c r="H84" s="184"/>
    </row>
    <row r="85" spans="1:8" s="106" customFormat="1" ht="15">
      <c r="A85" s="181">
        <v>426</v>
      </c>
      <c r="B85" s="182" t="s">
        <v>144</v>
      </c>
      <c r="C85" s="183">
        <f>C86</f>
        <v>0</v>
      </c>
      <c r="D85" s="183"/>
      <c r="E85" s="183"/>
      <c r="F85" s="183"/>
      <c r="G85" s="183"/>
      <c r="H85" s="184"/>
    </row>
    <row r="86" spans="1:8" s="106" customFormat="1" ht="15">
      <c r="A86" s="181">
        <v>4264</v>
      </c>
      <c r="B86" s="182" t="s">
        <v>145</v>
      </c>
      <c r="C86" s="183">
        <v>0</v>
      </c>
      <c r="D86" s="183"/>
      <c r="E86" s="183"/>
      <c r="F86" s="183"/>
      <c r="G86" s="183"/>
      <c r="H86" s="184"/>
    </row>
    <row r="87" spans="1:8" s="106" customFormat="1" ht="15">
      <c r="A87" s="181">
        <v>451</v>
      </c>
      <c r="B87" s="182" t="s">
        <v>173</v>
      </c>
      <c r="C87" s="183"/>
      <c r="D87" s="183"/>
      <c r="E87" s="183">
        <f>E88</f>
        <v>127333.47</v>
      </c>
      <c r="F87" s="183">
        <f>F88</f>
        <v>38398.19</v>
      </c>
      <c r="G87" s="183"/>
      <c r="H87" s="184"/>
    </row>
    <row r="88" spans="1:8" s="106" customFormat="1" ht="15">
      <c r="A88" s="181">
        <v>45111</v>
      </c>
      <c r="B88" s="182" t="s">
        <v>173</v>
      </c>
      <c r="C88" s="183"/>
      <c r="D88" s="183"/>
      <c r="E88" s="183">
        <v>127333.47</v>
      </c>
      <c r="F88" s="183">
        <v>38398.19</v>
      </c>
      <c r="G88" s="183"/>
      <c r="H88" s="184"/>
    </row>
    <row r="89" spans="1:8" s="147" customFormat="1" ht="19.5">
      <c r="A89" s="373" t="s">
        <v>120</v>
      </c>
      <c r="B89" s="374"/>
      <c r="C89" s="185">
        <f>SUM(C30,C39,C72,C78)</f>
        <v>478540</v>
      </c>
      <c r="D89" s="185">
        <f>SUM(D30,D39,D72,D78)</f>
        <v>668606.0499999999</v>
      </c>
      <c r="E89" s="185">
        <f>SUM(E30,E39,E72,E78,E87)</f>
        <v>799649.3099999999</v>
      </c>
      <c r="F89" s="185">
        <f>SUM(F30,F39,F72,F75,F78,F87)</f>
        <v>304044.71</v>
      </c>
      <c r="G89" s="185">
        <f>F89/C89*100</f>
        <v>63.53590295482092</v>
      </c>
      <c r="H89" s="333">
        <f>F89/E89*100</f>
        <v>38.02225628131913</v>
      </c>
    </row>
    <row r="90" spans="1:8" s="74" customFormat="1" ht="20.25">
      <c r="A90" s="115"/>
      <c r="B90" s="115"/>
      <c r="C90" s="115"/>
      <c r="D90" s="115"/>
      <c r="E90" s="115"/>
      <c r="F90" s="115"/>
      <c r="G90" s="115"/>
      <c r="H90" s="116"/>
    </row>
    <row r="91" spans="1:8" s="74" customFormat="1" ht="20.25">
      <c r="A91" s="45"/>
      <c r="B91" s="45"/>
      <c r="C91" s="45"/>
      <c r="D91" s="45"/>
      <c r="E91" s="45"/>
      <c r="F91" s="45"/>
      <c r="G91" s="45"/>
      <c r="H91" s="25"/>
    </row>
    <row r="92" spans="1:8" s="74" customFormat="1" ht="20.25">
      <c r="A92" s="45"/>
      <c r="B92" s="45"/>
      <c r="C92" s="45"/>
      <c r="D92" s="45"/>
      <c r="E92" s="45"/>
      <c r="F92" s="45"/>
      <c r="G92" s="45"/>
      <c r="H92" s="25"/>
    </row>
    <row r="93" spans="1:8" s="74" customFormat="1" ht="20.25">
      <c r="A93" s="45"/>
      <c r="B93" s="45"/>
      <c r="C93" s="45"/>
      <c r="D93" s="45"/>
      <c r="E93" s="45"/>
      <c r="F93" s="45"/>
      <c r="G93" s="45"/>
      <c r="H93" s="25"/>
    </row>
    <row r="94" spans="1:8" s="74" customFormat="1" ht="20.25">
      <c r="A94" s="45"/>
      <c r="B94" s="45"/>
      <c r="C94" s="45"/>
      <c r="D94" s="45"/>
      <c r="E94" s="45"/>
      <c r="F94" s="45"/>
      <c r="G94" s="45"/>
      <c r="H94" s="25"/>
    </row>
    <row r="95" spans="1:8" s="74" customFormat="1" ht="20.25">
      <c r="A95" s="45"/>
      <c r="B95" s="45"/>
      <c r="C95" s="45"/>
      <c r="D95" s="45"/>
      <c r="E95" s="45"/>
      <c r="F95" s="45"/>
      <c r="G95" s="45"/>
      <c r="H95" s="25"/>
    </row>
    <row r="96" spans="1:8" s="74" customFormat="1" ht="20.25">
      <c r="A96" s="45"/>
      <c r="B96" s="45"/>
      <c r="C96" s="45"/>
      <c r="D96" s="45"/>
      <c r="E96" s="45"/>
      <c r="F96" s="45"/>
      <c r="G96" s="45"/>
      <c r="H96" s="25"/>
    </row>
    <row r="97" spans="1:8" s="74" customFormat="1" ht="20.25">
      <c r="A97" s="45"/>
      <c r="B97" s="45"/>
      <c r="C97" s="45"/>
      <c r="D97" s="45"/>
      <c r="E97" s="45"/>
      <c r="F97" s="45"/>
      <c r="G97" s="45"/>
      <c r="H97" s="25"/>
    </row>
    <row r="98" spans="1:8" s="74" customFormat="1" ht="20.25">
      <c r="A98" s="45"/>
      <c r="B98" s="45"/>
      <c r="C98" s="45"/>
      <c r="D98" s="45"/>
      <c r="E98" s="45"/>
      <c r="F98" s="45"/>
      <c r="G98" s="45"/>
      <c r="H98" s="25"/>
    </row>
    <row r="99" spans="1:8" s="74" customFormat="1" ht="20.25">
      <c r="A99" s="45"/>
      <c r="B99" s="45"/>
      <c r="C99" s="45"/>
      <c r="D99" s="45"/>
      <c r="E99" s="45"/>
      <c r="F99" s="45"/>
      <c r="G99" s="45"/>
      <c r="H99" s="25"/>
    </row>
    <row r="100" spans="1:8" s="74" customFormat="1" ht="20.25">
      <c r="A100" s="45"/>
      <c r="B100" s="45"/>
      <c r="C100" s="45"/>
      <c r="D100" s="45"/>
      <c r="E100" s="45"/>
      <c r="F100" s="45"/>
      <c r="G100" s="45"/>
      <c r="H100" s="25"/>
    </row>
    <row r="103" ht="15">
      <c r="D103" s="42"/>
    </row>
  </sheetData>
  <sheetProtection/>
  <mergeCells count="25">
    <mergeCell ref="A1:G1"/>
    <mergeCell ref="A4:G4"/>
    <mergeCell ref="A6:A7"/>
    <mergeCell ref="B6:B7"/>
    <mergeCell ref="C6:C7"/>
    <mergeCell ref="D6:D7"/>
    <mergeCell ref="E6:E7"/>
    <mergeCell ref="B27:B28"/>
    <mergeCell ref="C27:C28"/>
    <mergeCell ref="D27:D28"/>
    <mergeCell ref="A23:B23"/>
    <mergeCell ref="H6:H7"/>
    <mergeCell ref="A8:B8"/>
    <mergeCell ref="A26:G26"/>
    <mergeCell ref="A20:B20"/>
    <mergeCell ref="A89:B89"/>
    <mergeCell ref="A2:H2"/>
    <mergeCell ref="E27:E28"/>
    <mergeCell ref="F27:F28"/>
    <mergeCell ref="F6:F7"/>
    <mergeCell ref="G6:G7"/>
    <mergeCell ref="G27:G28"/>
    <mergeCell ref="H27:H28"/>
    <mergeCell ref="A29:B29"/>
    <mergeCell ref="A27:A28"/>
  </mergeCells>
  <printOptions/>
  <pageMargins left="0.7" right="0.7" top="0.75" bottom="0.75" header="0.3" footer="0.3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2"/>
  <sheetViews>
    <sheetView zoomScale="85" zoomScaleNormal="85" zoomScalePageLayoutView="0" workbookViewId="0" topLeftCell="A37">
      <selection activeCell="F368" sqref="F368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375" t="s">
        <v>125</v>
      </c>
      <c r="B1" s="375"/>
      <c r="C1" s="375"/>
      <c r="D1" s="375"/>
      <c r="E1" s="375"/>
      <c r="F1" s="375"/>
      <c r="G1" s="375"/>
      <c r="H1" s="2"/>
    </row>
    <row r="3" spans="1:7" ht="20.25">
      <c r="A3" s="385" t="s">
        <v>28</v>
      </c>
      <c r="B3" s="385"/>
      <c r="C3" s="385"/>
      <c r="D3" s="385"/>
      <c r="E3" s="385"/>
      <c r="F3" s="385"/>
      <c r="G3" s="385"/>
    </row>
    <row r="5" spans="1:7" s="5" customFormat="1" ht="15">
      <c r="A5" s="4" t="s">
        <v>36</v>
      </c>
      <c r="D5" s="6"/>
      <c r="E5" s="6"/>
      <c r="F5" s="6"/>
      <c r="G5" s="6"/>
    </row>
    <row r="6" spans="1:8" ht="15.75" customHeight="1">
      <c r="A6" s="379" t="s">
        <v>29</v>
      </c>
      <c r="B6" s="381" t="s">
        <v>3</v>
      </c>
      <c r="C6" s="381" t="s">
        <v>131</v>
      </c>
      <c r="D6" s="376" t="s">
        <v>196</v>
      </c>
      <c r="E6" s="376" t="s">
        <v>197</v>
      </c>
      <c r="F6" s="376" t="s">
        <v>198</v>
      </c>
      <c r="G6" s="376" t="s">
        <v>75</v>
      </c>
      <c r="H6" s="376" t="s">
        <v>75</v>
      </c>
    </row>
    <row r="7" spans="1:8" ht="31.5" customHeight="1">
      <c r="A7" s="380"/>
      <c r="B7" s="382"/>
      <c r="C7" s="382"/>
      <c r="D7" s="377"/>
      <c r="E7" s="377"/>
      <c r="F7" s="377"/>
      <c r="G7" s="377"/>
      <c r="H7" s="377"/>
    </row>
    <row r="8" spans="1:8" s="74" customFormat="1" ht="12">
      <c r="A8" s="384">
        <v>1</v>
      </c>
      <c r="B8" s="384"/>
      <c r="C8" s="72">
        <v>2</v>
      </c>
      <c r="D8" s="73">
        <v>3</v>
      </c>
      <c r="E8" s="73">
        <v>4</v>
      </c>
      <c r="F8" s="73">
        <v>5</v>
      </c>
      <c r="G8" s="73" t="s">
        <v>76</v>
      </c>
      <c r="H8" s="73" t="s">
        <v>77</v>
      </c>
    </row>
    <row r="9" spans="1:8" ht="30">
      <c r="A9" s="7">
        <v>67</v>
      </c>
      <c r="B9" s="8" t="s">
        <v>37</v>
      </c>
      <c r="C9" s="158">
        <f>SUM(C10:C11)</f>
        <v>56785.95</v>
      </c>
      <c r="D9" s="158">
        <f>SUM(D10:D11)</f>
        <v>62016.74</v>
      </c>
      <c r="E9" s="158">
        <f>SUM(E10:E11)</f>
        <v>188982.22999999998</v>
      </c>
      <c r="F9" s="158">
        <f>SUM(F10:F11)</f>
        <v>66943.19</v>
      </c>
      <c r="G9" s="158">
        <f>F9/C9*100</f>
        <v>117.88688927454767</v>
      </c>
      <c r="H9" s="159">
        <f>F9/E9*100</f>
        <v>35.42300776110008</v>
      </c>
    </row>
    <row r="10" spans="1:8" ht="30">
      <c r="A10" s="20">
        <v>6711</v>
      </c>
      <c r="B10" s="21" t="s">
        <v>38</v>
      </c>
      <c r="C10" s="160">
        <v>55428.86</v>
      </c>
      <c r="D10" s="161">
        <v>58035.06</v>
      </c>
      <c r="E10" s="161">
        <v>57667.08</v>
      </c>
      <c r="F10" s="161">
        <v>27040.69</v>
      </c>
      <c r="G10" s="162">
        <f>F10/C10*100</f>
        <v>48.78449601886093</v>
      </c>
      <c r="H10" s="163">
        <f>F10/E10*100</f>
        <v>46.8910338446129</v>
      </c>
    </row>
    <row r="11" spans="1:8" ht="45">
      <c r="A11" s="64">
        <v>6712</v>
      </c>
      <c r="B11" s="61" t="s">
        <v>39</v>
      </c>
      <c r="C11" s="168">
        <v>1357.09</v>
      </c>
      <c r="D11" s="169">
        <v>3981.68</v>
      </c>
      <c r="E11" s="169">
        <v>131315.15</v>
      </c>
      <c r="F11" s="169">
        <v>39902.5</v>
      </c>
      <c r="G11" s="186">
        <f>F11/C11*100</f>
        <v>2940.298727424121</v>
      </c>
      <c r="H11" s="187">
        <f>F11/E11*100</f>
        <v>30.386821322596823</v>
      </c>
    </row>
    <row r="12" spans="1:8" ht="21.75" customHeight="1">
      <c r="A12" s="403" t="s">
        <v>40</v>
      </c>
      <c r="B12" s="403"/>
      <c r="C12" s="188">
        <f>SUM(C10:C11)</f>
        <v>56785.95</v>
      </c>
      <c r="D12" s="188">
        <f>SUM(D10:D11)</f>
        <v>62016.74</v>
      </c>
      <c r="E12" s="188">
        <f>SUM(E10:E11)</f>
        <v>188982.22999999998</v>
      </c>
      <c r="F12" s="188">
        <f>SUM(F10:F11)</f>
        <v>66943.19</v>
      </c>
      <c r="G12" s="188">
        <f>F12/C12*100</f>
        <v>117.88688927454767</v>
      </c>
      <c r="H12" s="188">
        <f>F12/E12*100</f>
        <v>35.42300776110008</v>
      </c>
    </row>
    <row r="13" spans="1:7" ht="15">
      <c r="A13" s="67"/>
      <c r="B13" s="67"/>
      <c r="C13" s="67"/>
      <c r="D13" s="12"/>
      <c r="E13" s="12"/>
      <c r="F13" s="12"/>
      <c r="G13" s="12"/>
    </row>
    <row r="14" spans="1:7" ht="15">
      <c r="A14" s="4" t="s">
        <v>41</v>
      </c>
      <c r="B14" s="5"/>
      <c r="C14" s="5"/>
      <c r="D14" s="6"/>
      <c r="E14" s="6"/>
      <c r="F14" s="6"/>
      <c r="G14" s="6"/>
    </row>
    <row r="15" spans="1:8" ht="15">
      <c r="A15" s="379" t="s">
        <v>29</v>
      </c>
      <c r="B15" s="381" t="s">
        <v>3</v>
      </c>
      <c r="C15" s="381" t="s">
        <v>131</v>
      </c>
      <c r="D15" s="376" t="s">
        <v>196</v>
      </c>
      <c r="E15" s="376" t="s">
        <v>197</v>
      </c>
      <c r="F15" s="376" t="s">
        <v>198</v>
      </c>
      <c r="G15" s="376" t="s">
        <v>75</v>
      </c>
      <c r="H15" s="376" t="s">
        <v>75</v>
      </c>
    </row>
    <row r="16" spans="1:8" ht="30" customHeight="1">
      <c r="A16" s="380"/>
      <c r="B16" s="382"/>
      <c r="C16" s="382"/>
      <c r="D16" s="377"/>
      <c r="E16" s="377"/>
      <c r="F16" s="377"/>
      <c r="G16" s="377"/>
      <c r="H16" s="377"/>
    </row>
    <row r="17" spans="1:8" s="74" customFormat="1" ht="12">
      <c r="A17" s="384">
        <v>1</v>
      </c>
      <c r="B17" s="384"/>
      <c r="C17" s="72">
        <v>2</v>
      </c>
      <c r="D17" s="73">
        <v>3</v>
      </c>
      <c r="E17" s="73">
        <v>4</v>
      </c>
      <c r="F17" s="73">
        <v>5</v>
      </c>
      <c r="G17" s="73" t="s">
        <v>76</v>
      </c>
      <c r="H17" s="73" t="s">
        <v>77</v>
      </c>
    </row>
    <row r="18" spans="1:8" ht="30">
      <c r="A18" s="7">
        <v>66</v>
      </c>
      <c r="B18" s="8" t="s">
        <v>44</v>
      </c>
      <c r="C18" s="158">
        <f>SUM(C19:C20)</f>
        <v>5640.16</v>
      </c>
      <c r="D18" s="158">
        <f>SUM(D19:D19)</f>
        <v>663.6</v>
      </c>
      <c r="E18" s="158">
        <f>SUM(E19:E20)</f>
        <v>8332.55</v>
      </c>
      <c r="F18" s="158">
        <f>SUM(F19:F20)</f>
        <v>6048</v>
      </c>
      <c r="G18" s="158">
        <f>F18/C18*100</f>
        <v>107.2310005389918</v>
      </c>
      <c r="H18" s="189">
        <f>F18/E18*100</f>
        <v>72.58282278534183</v>
      </c>
    </row>
    <row r="19" spans="1:8" ht="30">
      <c r="A19" s="64">
        <v>661</v>
      </c>
      <c r="B19" s="61" t="s">
        <v>43</v>
      </c>
      <c r="C19" s="168">
        <v>610.52</v>
      </c>
      <c r="D19" s="169">
        <v>663.6</v>
      </c>
      <c r="E19" s="169">
        <v>663.6</v>
      </c>
      <c r="F19" s="169">
        <v>905</v>
      </c>
      <c r="G19" s="169">
        <f>F19/C19*100</f>
        <v>148.23429207888358</v>
      </c>
      <c r="H19" s="190">
        <f>F19/E19*100</f>
        <v>136.37733574442436</v>
      </c>
    </row>
    <row r="20" spans="1:8" ht="15">
      <c r="A20" s="192">
        <v>663</v>
      </c>
      <c r="B20" s="71" t="s">
        <v>148</v>
      </c>
      <c r="C20" s="193">
        <v>5029.64</v>
      </c>
      <c r="D20" s="194">
        <v>5707.07</v>
      </c>
      <c r="E20" s="194">
        <v>7668.95</v>
      </c>
      <c r="F20" s="194">
        <v>5143</v>
      </c>
      <c r="G20" s="194">
        <f>F20/C20*100</f>
        <v>102.25383924097946</v>
      </c>
      <c r="H20" s="195">
        <f>F20/E20*100</f>
        <v>67.06263569328266</v>
      </c>
    </row>
    <row r="21" spans="1:8" ht="15.75" customHeight="1">
      <c r="A21" s="403" t="s">
        <v>42</v>
      </c>
      <c r="B21" s="403"/>
      <c r="C21" s="188">
        <f>SUM(C18)</f>
        <v>5640.16</v>
      </c>
      <c r="D21" s="188">
        <f>SUM(D19+D20)</f>
        <v>6370.67</v>
      </c>
      <c r="E21" s="188">
        <f>SUM(E18)</f>
        <v>8332.55</v>
      </c>
      <c r="F21" s="188">
        <f>SUM(F18)</f>
        <v>6048</v>
      </c>
      <c r="G21" s="188">
        <f>F21/C21*100</f>
        <v>107.2310005389918</v>
      </c>
      <c r="H21" s="191">
        <f>F21/E21*100</f>
        <v>72.58282278534183</v>
      </c>
    </row>
    <row r="22" spans="1:7" ht="15">
      <c r="A22" s="67"/>
      <c r="B22" s="67"/>
      <c r="C22" s="67"/>
      <c r="D22" s="12"/>
      <c r="E22" s="12"/>
      <c r="F22" s="12"/>
      <c r="G22" s="12"/>
    </row>
    <row r="23" spans="1:7" ht="15">
      <c r="A23" s="4" t="s">
        <v>48</v>
      </c>
      <c r="B23" s="5"/>
      <c r="C23" s="5"/>
      <c r="D23" s="6"/>
      <c r="E23" s="6"/>
      <c r="F23" s="6"/>
      <c r="G23" s="6"/>
    </row>
    <row r="24" spans="1:8" ht="15">
      <c r="A24" s="379" t="s">
        <v>29</v>
      </c>
      <c r="B24" s="381" t="s">
        <v>3</v>
      </c>
      <c r="C24" s="381" t="s">
        <v>131</v>
      </c>
      <c r="D24" s="376" t="s">
        <v>196</v>
      </c>
      <c r="E24" s="376" t="s">
        <v>197</v>
      </c>
      <c r="F24" s="376" t="s">
        <v>198</v>
      </c>
      <c r="G24" s="376" t="s">
        <v>75</v>
      </c>
      <c r="H24" s="376" t="s">
        <v>75</v>
      </c>
    </row>
    <row r="25" spans="1:8" ht="37.5" customHeight="1">
      <c r="A25" s="380"/>
      <c r="B25" s="382"/>
      <c r="C25" s="382"/>
      <c r="D25" s="377"/>
      <c r="E25" s="377"/>
      <c r="F25" s="377"/>
      <c r="G25" s="377"/>
      <c r="H25" s="377"/>
    </row>
    <row r="26" spans="1:15" s="76" customFormat="1" ht="12">
      <c r="A26" s="384">
        <v>1</v>
      </c>
      <c r="B26" s="384"/>
      <c r="C26" s="72">
        <v>2</v>
      </c>
      <c r="D26" s="73">
        <v>3</v>
      </c>
      <c r="E26" s="73">
        <v>4</v>
      </c>
      <c r="F26" s="73">
        <v>5</v>
      </c>
      <c r="G26" s="73" t="s">
        <v>76</v>
      </c>
      <c r="H26" s="73" t="s">
        <v>77</v>
      </c>
      <c r="I26" s="398"/>
      <c r="J26" s="398"/>
      <c r="K26" s="407"/>
      <c r="L26" s="400"/>
      <c r="M26" s="400"/>
      <c r="N26" s="75" t="s">
        <v>4</v>
      </c>
      <c r="O26" s="75" t="s">
        <v>5</v>
      </c>
    </row>
    <row r="27" spans="1:15" s="15" customFormat="1" ht="15">
      <c r="A27" s="7">
        <v>652</v>
      </c>
      <c r="B27" s="8" t="s">
        <v>49</v>
      </c>
      <c r="C27" s="158">
        <f>SUM(C28:C28)</f>
        <v>1632.49</v>
      </c>
      <c r="D27" s="158">
        <f>SUM(D28:D28)</f>
        <v>2123.56</v>
      </c>
      <c r="E27" s="158">
        <f>SUM(E28:E28)</f>
        <v>3363.56</v>
      </c>
      <c r="F27" s="158">
        <f>SUM(F28:F28)</f>
        <v>1248.88</v>
      </c>
      <c r="G27" s="60">
        <v>0</v>
      </c>
      <c r="H27" s="334">
        <f>F27/E27*100</f>
        <v>37.129707809582705</v>
      </c>
      <c r="I27" s="398"/>
      <c r="J27" s="398"/>
      <c r="K27" s="407"/>
      <c r="L27" s="400"/>
      <c r="M27" s="400"/>
      <c r="N27" s="16"/>
      <c r="O27" s="16"/>
    </row>
    <row r="28" spans="1:15" s="19" customFormat="1" ht="30">
      <c r="A28" s="64">
        <v>65264</v>
      </c>
      <c r="B28" s="61" t="s">
        <v>50</v>
      </c>
      <c r="C28" s="168">
        <v>1632.49</v>
      </c>
      <c r="D28" s="169">
        <v>2123.56</v>
      </c>
      <c r="E28" s="169">
        <v>3363.56</v>
      </c>
      <c r="F28" s="169">
        <v>1248.88</v>
      </c>
      <c r="G28" s="62">
        <v>0</v>
      </c>
      <c r="H28" s="335">
        <f>F28/E28*100</f>
        <v>37.129707809582705</v>
      </c>
      <c r="I28" s="12"/>
      <c r="J28" s="12"/>
      <c r="K28" s="17"/>
      <c r="L28" s="17"/>
      <c r="M28" s="12"/>
      <c r="N28" s="18"/>
      <c r="O28" s="18"/>
    </row>
    <row r="29" spans="1:16" ht="14.25" customHeight="1">
      <c r="A29" s="404" t="s">
        <v>74</v>
      </c>
      <c r="B29" s="405"/>
      <c r="C29" s="188">
        <f>SUM(C27)</f>
        <v>1632.49</v>
      </c>
      <c r="D29" s="188">
        <f>SUM(D27)</f>
        <v>2123.56</v>
      </c>
      <c r="E29" s="188">
        <f>SUM(E27)</f>
        <v>3363.56</v>
      </c>
      <c r="F29" s="188">
        <f>SUM(F27)</f>
        <v>1248.88</v>
      </c>
      <c r="G29" s="10">
        <v>0</v>
      </c>
      <c r="H29" s="336">
        <f>F29/E29*100</f>
        <v>37.129707809582705</v>
      </c>
      <c r="I29" s="23"/>
      <c r="J29" s="23"/>
      <c r="K29" s="24"/>
      <c r="L29" s="24"/>
      <c r="M29" s="23"/>
      <c r="N29" s="3">
        <v>0</v>
      </c>
      <c r="O29" s="3">
        <v>0</v>
      </c>
      <c r="P29" s="19"/>
    </row>
    <row r="30" spans="1:16" ht="15">
      <c r="A30" s="67"/>
      <c r="B30" s="67"/>
      <c r="C30" s="67"/>
      <c r="D30" s="12"/>
      <c r="E30" s="12"/>
      <c r="F30" s="12"/>
      <c r="G30" s="12"/>
      <c r="I30" s="23"/>
      <c r="J30" s="23"/>
      <c r="K30" s="24"/>
      <c r="L30" s="24"/>
      <c r="M30" s="23"/>
      <c r="N30" s="3">
        <v>0</v>
      </c>
      <c r="O30" s="3">
        <v>0</v>
      </c>
      <c r="P30" s="19"/>
    </row>
    <row r="31" spans="1:16" s="13" customFormat="1" ht="15">
      <c r="A31" s="13" t="s">
        <v>33</v>
      </c>
      <c r="B31" s="3"/>
      <c r="C31" s="3"/>
      <c r="D31" s="14"/>
      <c r="E31" s="14"/>
      <c r="F31" s="14"/>
      <c r="G31" s="14"/>
      <c r="H31" s="3"/>
      <c r="I31" s="12"/>
      <c r="J31" s="12"/>
      <c r="K31" s="12"/>
      <c r="L31" s="12"/>
      <c r="M31" s="12"/>
      <c r="P31" s="19"/>
    </row>
    <row r="32" spans="1:16" s="13" customFormat="1" ht="15">
      <c r="A32" s="379" t="s">
        <v>29</v>
      </c>
      <c r="B32" s="381" t="s">
        <v>3</v>
      </c>
      <c r="C32" s="381" t="s">
        <v>131</v>
      </c>
      <c r="D32" s="376" t="s">
        <v>196</v>
      </c>
      <c r="E32" s="376" t="s">
        <v>197</v>
      </c>
      <c r="F32" s="376" t="s">
        <v>198</v>
      </c>
      <c r="G32" s="376" t="s">
        <v>75</v>
      </c>
      <c r="H32" s="376" t="s">
        <v>75</v>
      </c>
      <c r="I32" s="12"/>
      <c r="J32" s="12"/>
      <c r="K32" s="12"/>
      <c r="L32" s="12"/>
      <c r="M32" s="12"/>
      <c r="P32" s="19"/>
    </row>
    <row r="33" spans="1:16" s="13" customFormat="1" ht="27.75" customHeight="1">
      <c r="A33" s="380"/>
      <c r="B33" s="382"/>
      <c r="C33" s="382"/>
      <c r="D33" s="377"/>
      <c r="E33" s="377"/>
      <c r="F33" s="377"/>
      <c r="G33" s="377"/>
      <c r="H33" s="377"/>
      <c r="I33" s="12"/>
      <c r="J33" s="12"/>
      <c r="K33" s="12"/>
      <c r="L33" s="12"/>
      <c r="M33" s="12"/>
      <c r="P33" s="19"/>
    </row>
    <row r="34" spans="1:16" s="78" customFormat="1" ht="12">
      <c r="A34" s="384">
        <v>1</v>
      </c>
      <c r="B34" s="384"/>
      <c r="C34" s="72">
        <v>2</v>
      </c>
      <c r="D34" s="73">
        <v>3</v>
      </c>
      <c r="E34" s="73">
        <v>4</v>
      </c>
      <c r="F34" s="73">
        <v>5</v>
      </c>
      <c r="G34" s="73" t="s">
        <v>76</v>
      </c>
      <c r="H34" s="73" t="s">
        <v>77</v>
      </c>
      <c r="I34" s="77"/>
      <c r="J34" s="77"/>
      <c r="K34" s="77"/>
      <c r="L34" s="77"/>
      <c r="M34" s="77"/>
      <c r="P34" s="79"/>
    </row>
    <row r="35" spans="1:8" ht="30">
      <c r="A35" s="7">
        <v>63</v>
      </c>
      <c r="B35" s="8" t="s">
        <v>34</v>
      </c>
      <c r="C35" s="158">
        <f>SUM(C36:C37)</f>
        <v>417939.42</v>
      </c>
      <c r="D35" s="158">
        <f>SUM(D36:D37)</f>
        <v>595601.89</v>
      </c>
      <c r="E35" s="158">
        <f>SUM(E36:E37)</f>
        <v>596160.05</v>
      </c>
      <c r="F35" s="158">
        <f>SUM(F36:F37)</f>
        <v>230224.24</v>
      </c>
      <c r="G35" s="158">
        <f>F35/C35*100</f>
        <v>55.08555282964215</v>
      </c>
      <c r="H35" s="159">
        <f>F35/E35*100</f>
        <v>38.617857738035276</v>
      </c>
    </row>
    <row r="36" spans="1:8" ht="29.25" customHeight="1">
      <c r="A36" s="20">
        <v>634</v>
      </c>
      <c r="B36" s="21" t="s">
        <v>30</v>
      </c>
      <c r="C36" s="160">
        <v>0</v>
      </c>
      <c r="D36" s="161">
        <v>0</v>
      </c>
      <c r="E36" s="161">
        <v>0</v>
      </c>
      <c r="F36" s="161">
        <v>0</v>
      </c>
      <c r="G36" s="161">
        <v>0</v>
      </c>
      <c r="H36" s="167">
        <v>0</v>
      </c>
    </row>
    <row r="37" spans="1:8" ht="30">
      <c r="A37" s="64">
        <v>636</v>
      </c>
      <c r="B37" s="61" t="s">
        <v>54</v>
      </c>
      <c r="C37" s="168">
        <v>417939.42</v>
      </c>
      <c r="D37" s="169">
        <v>595601.89</v>
      </c>
      <c r="E37" s="169">
        <v>596160.05</v>
      </c>
      <c r="F37" s="169">
        <v>230224.24</v>
      </c>
      <c r="G37" s="169">
        <f>F37/C37*100</f>
        <v>55.08555282964215</v>
      </c>
      <c r="H37" s="170">
        <f>F37/E37*100</f>
        <v>38.617857738035276</v>
      </c>
    </row>
    <row r="38" spans="1:8" ht="15">
      <c r="A38" s="401" t="s">
        <v>35</v>
      </c>
      <c r="B38" s="402"/>
      <c r="C38" s="188">
        <f>SUM(C35)</f>
        <v>417939.42</v>
      </c>
      <c r="D38" s="188">
        <f>SUM(D35)</f>
        <v>595601.89</v>
      </c>
      <c r="E38" s="188">
        <f>SUM(E35)</f>
        <v>596160.05</v>
      </c>
      <c r="F38" s="188">
        <f>SUM(F35)</f>
        <v>230224.24</v>
      </c>
      <c r="G38" s="188">
        <f>F38/C38*100</f>
        <v>55.08555282964215</v>
      </c>
      <c r="H38" s="188">
        <f>F38/E38*100</f>
        <v>38.617857738035276</v>
      </c>
    </row>
    <row r="39" spans="1:8" ht="15">
      <c r="A39" s="100"/>
      <c r="B39" s="100"/>
      <c r="C39" s="196"/>
      <c r="D39" s="196"/>
      <c r="E39" s="196"/>
      <c r="F39" s="196"/>
      <c r="G39" s="196"/>
      <c r="H39" s="196"/>
    </row>
    <row r="40" spans="1:8" s="52" customFormat="1" ht="19.5">
      <c r="A40" s="383" t="s">
        <v>117</v>
      </c>
      <c r="B40" s="383"/>
      <c r="C40" s="171">
        <f>SUM(C12,C21,C29,C38)</f>
        <v>481998.01999999996</v>
      </c>
      <c r="D40" s="171">
        <f>SUM(D12,D21,D29,D38)</f>
        <v>666112.86</v>
      </c>
      <c r="E40" s="171">
        <f>SUM(E12,E21,E29,E38)</f>
        <v>796838.39</v>
      </c>
      <c r="F40" s="171">
        <f>SUM(F12,F21,F29,F38)</f>
        <v>304464.31</v>
      </c>
      <c r="G40" s="171">
        <f>F40/C40*100</f>
        <v>63.16712877783191</v>
      </c>
      <c r="H40" s="171">
        <f>F40/E40*100</f>
        <v>38.20904135906404</v>
      </c>
    </row>
    <row r="41" spans="1:8" ht="15">
      <c r="A41" s="11"/>
      <c r="B41" s="11"/>
      <c r="C41" s="101"/>
      <c r="D41" s="101"/>
      <c r="E41" s="101"/>
      <c r="F41" s="101"/>
      <c r="G41" s="12"/>
      <c r="H41" s="12"/>
    </row>
    <row r="42" spans="1:8" ht="20.25">
      <c r="A42" s="385" t="s">
        <v>118</v>
      </c>
      <c r="B42" s="385"/>
      <c r="C42" s="385"/>
      <c r="D42" s="385"/>
      <c r="E42" s="385"/>
      <c r="F42" s="385"/>
      <c r="G42" s="385"/>
      <c r="H42" s="385"/>
    </row>
    <row r="43" spans="1:8" ht="18.75">
      <c r="A43" s="102"/>
      <c r="B43" s="102"/>
      <c r="C43" s="102"/>
      <c r="D43" s="102"/>
      <c r="E43" s="102"/>
      <c r="F43" s="102"/>
      <c r="G43" s="102"/>
      <c r="H43" s="102"/>
    </row>
    <row r="44" spans="1:8" ht="13.5" customHeight="1">
      <c r="A44" s="379" t="s">
        <v>29</v>
      </c>
      <c r="B44" s="381" t="s">
        <v>3</v>
      </c>
      <c r="C44" s="381" t="s">
        <v>131</v>
      </c>
      <c r="D44" s="376" t="s">
        <v>196</v>
      </c>
      <c r="E44" s="376" t="s">
        <v>197</v>
      </c>
      <c r="F44" s="376" t="s">
        <v>198</v>
      </c>
      <c r="G44" s="376" t="s">
        <v>75</v>
      </c>
      <c r="H44" s="376" t="s">
        <v>75</v>
      </c>
    </row>
    <row r="45" spans="1:8" ht="15">
      <c r="A45" s="380"/>
      <c r="B45" s="382"/>
      <c r="C45" s="382"/>
      <c r="D45" s="377"/>
      <c r="E45" s="377"/>
      <c r="F45" s="377"/>
      <c r="G45" s="377"/>
      <c r="H45" s="377"/>
    </row>
    <row r="46" spans="1:8" ht="13.5" customHeight="1">
      <c r="A46" s="384">
        <v>1</v>
      </c>
      <c r="B46" s="384"/>
      <c r="C46" s="72">
        <v>2</v>
      </c>
      <c r="D46" s="73">
        <v>3</v>
      </c>
      <c r="E46" s="73">
        <v>4</v>
      </c>
      <c r="F46" s="73">
        <v>5</v>
      </c>
      <c r="G46" s="73" t="s">
        <v>76</v>
      </c>
      <c r="H46" s="73" t="s">
        <v>77</v>
      </c>
    </row>
    <row r="47" spans="1:8" ht="15">
      <c r="A47" s="128">
        <v>1</v>
      </c>
      <c r="B47" s="129" t="s">
        <v>0</v>
      </c>
      <c r="C47" s="245">
        <f>SUM(C12)</f>
        <v>56785.95</v>
      </c>
      <c r="D47" s="245">
        <f>SUM(D12)</f>
        <v>62016.74</v>
      </c>
      <c r="E47" s="245">
        <f>SUM(E12)</f>
        <v>188982.22999999998</v>
      </c>
      <c r="F47" s="245">
        <f>SUM(F12)</f>
        <v>66943.19</v>
      </c>
      <c r="G47" s="158">
        <f>F47/C47*100</f>
        <v>117.88688927454767</v>
      </c>
      <c r="H47" s="159">
        <f>F47/E47*100</f>
        <v>35.42300776110008</v>
      </c>
    </row>
    <row r="48" spans="1:8" ht="15">
      <c r="A48" s="125">
        <v>3</v>
      </c>
      <c r="B48" s="122" t="s">
        <v>156</v>
      </c>
      <c r="C48" s="246">
        <f>SUM(C21)</f>
        <v>5640.16</v>
      </c>
      <c r="D48" s="246">
        <f>SUM(D21)</f>
        <v>6370.67</v>
      </c>
      <c r="E48" s="246">
        <f>SUM(E21)</f>
        <v>8332.55</v>
      </c>
      <c r="F48" s="246">
        <f>SUM(F21)</f>
        <v>6048</v>
      </c>
      <c r="G48" s="162">
        <f>F48/C48*100</f>
        <v>107.2310005389918</v>
      </c>
      <c r="H48" s="163">
        <f>F48/E48*100</f>
        <v>72.58282278534183</v>
      </c>
    </row>
    <row r="49" spans="1:8" ht="15">
      <c r="A49" s="125">
        <v>4</v>
      </c>
      <c r="B49" s="122" t="s">
        <v>64</v>
      </c>
      <c r="C49" s="246">
        <f>SUM(C29)</f>
        <v>1632.49</v>
      </c>
      <c r="D49" s="246">
        <f>SUM(D29)</f>
        <v>2123.56</v>
      </c>
      <c r="E49" s="246">
        <f>SUM(E29)</f>
        <v>3363.56</v>
      </c>
      <c r="F49" s="246">
        <f>SUM(F29)</f>
        <v>1248.88</v>
      </c>
      <c r="G49" s="162">
        <v>0</v>
      </c>
      <c r="H49" s="163">
        <f>F49/E49*100</f>
        <v>37.129707809582705</v>
      </c>
    </row>
    <row r="50" spans="1:8" ht="15">
      <c r="A50" s="126">
        <v>5</v>
      </c>
      <c r="B50" s="127" t="s">
        <v>2</v>
      </c>
      <c r="C50" s="247">
        <f>SUM(C38)</f>
        <v>417939.42</v>
      </c>
      <c r="D50" s="247">
        <f>SUM(D38)</f>
        <v>595601.89</v>
      </c>
      <c r="E50" s="247">
        <f>SUM(E38)</f>
        <v>596160.05</v>
      </c>
      <c r="F50" s="247">
        <f>SUM(F38)</f>
        <v>230224.24</v>
      </c>
      <c r="G50" s="248">
        <f>F50/C50*100</f>
        <v>55.08555282964215</v>
      </c>
      <c r="H50" s="249">
        <f>F50/E50*100</f>
        <v>38.617857738035276</v>
      </c>
    </row>
    <row r="51" spans="1:8" ht="15">
      <c r="A51" s="11"/>
      <c r="B51" s="11"/>
      <c r="C51" s="101"/>
      <c r="D51" s="101"/>
      <c r="E51" s="101"/>
      <c r="F51" s="101"/>
      <c r="G51" s="12"/>
      <c r="H51" s="12"/>
    </row>
    <row r="52" spans="1:8" ht="15">
      <c r="A52" s="11"/>
      <c r="B52" s="11"/>
      <c r="C52" s="101"/>
      <c r="D52" s="101"/>
      <c r="E52" s="101"/>
      <c r="F52" s="101"/>
      <c r="G52" s="12"/>
      <c r="H52" s="12"/>
    </row>
    <row r="53" spans="1:8" ht="20.25">
      <c r="A53" s="406" t="s">
        <v>71</v>
      </c>
      <c r="B53" s="406"/>
      <c r="C53" s="406"/>
      <c r="D53" s="406"/>
      <c r="E53" s="406"/>
      <c r="F53" s="406"/>
      <c r="G53" s="406"/>
      <c r="H53" s="12"/>
    </row>
    <row r="54" spans="1:8" ht="15.75" customHeight="1">
      <c r="A54" s="11"/>
      <c r="B54" s="11"/>
      <c r="C54" s="11"/>
      <c r="D54" s="11"/>
      <c r="E54" s="11"/>
      <c r="F54" s="11"/>
      <c r="G54" s="11"/>
      <c r="H54" s="12"/>
    </row>
    <row r="55" spans="1:7" s="85" customFormat="1" ht="15">
      <c r="A55" s="337" t="s">
        <v>45</v>
      </c>
      <c r="B55" s="338"/>
      <c r="C55" s="89"/>
      <c r="D55" s="90"/>
      <c r="E55" s="90"/>
      <c r="F55" s="90"/>
      <c r="G55" s="90"/>
    </row>
    <row r="56" spans="1:8" ht="13.5" customHeight="1">
      <c r="A56" s="379" t="s">
        <v>29</v>
      </c>
      <c r="B56" s="381" t="s">
        <v>3</v>
      </c>
      <c r="C56" s="381" t="s">
        <v>131</v>
      </c>
      <c r="D56" s="376" t="s">
        <v>196</v>
      </c>
      <c r="E56" s="376" t="s">
        <v>197</v>
      </c>
      <c r="F56" s="376" t="s">
        <v>198</v>
      </c>
      <c r="G56" s="376" t="s">
        <v>75</v>
      </c>
      <c r="H56" s="376" t="s">
        <v>75</v>
      </c>
    </row>
    <row r="57" spans="1:8" ht="30.75" customHeight="1">
      <c r="A57" s="380"/>
      <c r="B57" s="382"/>
      <c r="C57" s="382"/>
      <c r="D57" s="377"/>
      <c r="E57" s="377"/>
      <c r="F57" s="377"/>
      <c r="G57" s="377"/>
      <c r="H57" s="377"/>
    </row>
    <row r="58" spans="1:8" s="74" customFormat="1" ht="12">
      <c r="A58" s="384">
        <v>1</v>
      </c>
      <c r="B58" s="384"/>
      <c r="C58" s="72">
        <v>2</v>
      </c>
      <c r="D58" s="73">
        <v>3</v>
      </c>
      <c r="E58" s="73">
        <v>4</v>
      </c>
      <c r="F58" s="73">
        <v>5</v>
      </c>
      <c r="G58" s="73" t="s">
        <v>76</v>
      </c>
      <c r="H58" s="73" t="s">
        <v>77</v>
      </c>
    </row>
    <row r="59" spans="1:8" ht="15">
      <c r="A59" s="7">
        <v>922</v>
      </c>
      <c r="B59" s="8" t="s">
        <v>46</v>
      </c>
      <c r="C59" s="158">
        <f>SUM(C60:C60)</f>
        <v>393.33</v>
      </c>
      <c r="D59" s="158">
        <f>SUM(D60:D60)</f>
        <v>875.45</v>
      </c>
      <c r="E59" s="158">
        <f>SUM(E60:E60)</f>
        <v>1193.18</v>
      </c>
      <c r="F59" s="158">
        <f>SUM(F60:F60)</f>
        <v>1565.01</v>
      </c>
      <c r="G59" s="158">
        <v>0</v>
      </c>
      <c r="H59" s="189">
        <v>0</v>
      </c>
    </row>
    <row r="60" spans="1:16" s="13" customFormat="1" ht="15">
      <c r="A60" s="64">
        <v>92211</v>
      </c>
      <c r="B60" s="61" t="s">
        <v>47</v>
      </c>
      <c r="C60" s="168">
        <v>393.33</v>
      </c>
      <c r="D60" s="197">
        <v>875.45</v>
      </c>
      <c r="E60" s="197">
        <v>1193.18</v>
      </c>
      <c r="F60" s="197">
        <v>1565.01</v>
      </c>
      <c r="G60" s="169">
        <f>F60/C60*100</f>
        <v>397.8872702311037</v>
      </c>
      <c r="H60" s="190">
        <f>F60/E60*100</f>
        <v>131.16294272448414</v>
      </c>
      <c r="I60" s="12"/>
      <c r="J60" s="12"/>
      <c r="K60" s="12"/>
      <c r="L60" s="12"/>
      <c r="M60" s="12"/>
      <c r="P60" s="19"/>
    </row>
    <row r="61" spans="1:16" s="13" customFormat="1" ht="15">
      <c r="A61" s="408" t="s">
        <v>51</v>
      </c>
      <c r="B61" s="409"/>
      <c r="C61" s="188">
        <f>SUM(C59)</f>
        <v>393.33</v>
      </c>
      <c r="D61" s="188">
        <f>SUM(D59)</f>
        <v>875.45</v>
      </c>
      <c r="E61" s="188">
        <f>SUM(E59)</f>
        <v>1193.18</v>
      </c>
      <c r="F61" s="188">
        <f>SUM(F59)</f>
        <v>1565.01</v>
      </c>
      <c r="G61" s="188">
        <f>F61/C61*100</f>
        <v>397.8872702311037</v>
      </c>
      <c r="H61" s="191">
        <f>F61/E61*100</f>
        <v>131.16294272448414</v>
      </c>
      <c r="I61" s="12"/>
      <c r="J61" s="12"/>
      <c r="K61" s="12"/>
      <c r="L61" s="12"/>
      <c r="M61" s="12"/>
      <c r="P61" s="19"/>
    </row>
    <row r="62" spans="1:16" s="13" customFormat="1" ht="15.75" customHeight="1">
      <c r="A62" s="44"/>
      <c r="B62" s="44"/>
      <c r="C62" s="44"/>
      <c r="D62" s="12"/>
      <c r="E62" s="12"/>
      <c r="F62" s="12"/>
      <c r="G62" s="12"/>
      <c r="H62" s="3"/>
      <c r="I62" s="12"/>
      <c r="J62" s="12"/>
      <c r="K62" s="12"/>
      <c r="L62" s="12"/>
      <c r="M62" s="12"/>
      <c r="P62" s="19"/>
    </row>
    <row r="63" spans="1:16" s="38" customFormat="1" ht="15">
      <c r="A63" s="88" t="s">
        <v>52</v>
      </c>
      <c r="B63" s="89"/>
      <c r="C63" s="89"/>
      <c r="D63" s="90"/>
      <c r="E63" s="90"/>
      <c r="F63" s="90"/>
      <c r="G63" s="90"/>
      <c r="H63" s="85"/>
      <c r="I63" s="12"/>
      <c r="J63" s="12"/>
      <c r="K63" s="12"/>
      <c r="L63" s="12"/>
      <c r="M63" s="12"/>
      <c r="P63" s="82"/>
    </row>
    <row r="64" spans="1:16" s="13" customFormat="1" ht="14.25" customHeight="1">
      <c r="A64" s="379" t="s">
        <v>29</v>
      </c>
      <c r="B64" s="381" t="s">
        <v>3</v>
      </c>
      <c r="C64" s="381" t="s">
        <v>131</v>
      </c>
      <c r="D64" s="376" t="s">
        <v>196</v>
      </c>
      <c r="E64" s="376" t="s">
        <v>197</v>
      </c>
      <c r="F64" s="376" t="s">
        <v>198</v>
      </c>
      <c r="G64" s="376" t="s">
        <v>75</v>
      </c>
      <c r="H64" s="376" t="s">
        <v>75</v>
      </c>
      <c r="I64" s="12"/>
      <c r="J64" s="12"/>
      <c r="K64" s="12"/>
      <c r="L64" s="12"/>
      <c r="M64" s="12"/>
      <c r="P64" s="19"/>
    </row>
    <row r="65" spans="1:16" s="13" customFormat="1" ht="30" customHeight="1">
      <c r="A65" s="380"/>
      <c r="B65" s="382"/>
      <c r="C65" s="382"/>
      <c r="D65" s="377"/>
      <c r="E65" s="377"/>
      <c r="F65" s="377"/>
      <c r="G65" s="377"/>
      <c r="H65" s="377"/>
      <c r="I65" s="12"/>
      <c r="J65" s="12"/>
      <c r="K65" s="12"/>
      <c r="L65" s="12"/>
      <c r="M65" s="12"/>
      <c r="P65" s="19"/>
    </row>
    <row r="66" spans="1:16" s="78" customFormat="1" ht="12">
      <c r="A66" s="378">
        <v>1</v>
      </c>
      <c r="B66" s="378"/>
      <c r="C66" s="104">
        <v>2</v>
      </c>
      <c r="D66" s="105">
        <v>3</v>
      </c>
      <c r="E66" s="105">
        <v>4</v>
      </c>
      <c r="F66" s="105">
        <v>5</v>
      </c>
      <c r="G66" s="105" t="s">
        <v>76</v>
      </c>
      <c r="H66" s="105" t="s">
        <v>77</v>
      </c>
      <c r="I66" s="77"/>
      <c r="J66" s="77"/>
      <c r="K66" s="77"/>
      <c r="L66" s="77"/>
      <c r="M66" s="77"/>
      <c r="P66" s="79"/>
    </row>
    <row r="67" spans="1:16" s="13" customFormat="1" ht="15.75" customHeight="1">
      <c r="A67" s="32">
        <v>922</v>
      </c>
      <c r="B67" s="33" t="s">
        <v>46</v>
      </c>
      <c r="C67" s="34">
        <f>SUM(C68:C68)</f>
        <v>0</v>
      </c>
      <c r="D67" s="34">
        <f>SUM(D68:D68)</f>
        <v>0</v>
      </c>
      <c r="E67" s="34">
        <f>SUM(E68:E68)</f>
        <v>0</v>
      </c>
      <c r="F67" s="34">
        <f>SUM(F68:F68)</f>
        <v>0</v>
      </c>
      <c r="G67" s="34">
        <v>0</v>
      </c>
      <c r="H67" s="146">
        <v>0</v>
      </c>
      <c r="I67" s="12"/>
      <c r="J67" s="12"/>
      <c r="K67" s="12"/>
      <c r="L67" s="12"/>
      <c r="M67" s="12"/>
      <c r="P67" s="19"/>
    </row>
    <row r="68" spans="1:16" s="13" customFormat="1" ht="15">
      <c r="A68" s="64">
        <v>92211</v>
      </c>
      <c r="B68" s="61" t="s">
        <v>47</v>
      </c>
      <c r="C68" s="133">
        <v>0</v>
      </c>
      <c r="D68" s="65"/>
      <c r="E68" s="65">
        <v>0</v>
      </c>
      <c r="F68" s="65"/>
      <c r="G68" s="62">
        <v>0</v>
      </c>
      <c r="H68" s="145">
        <v>0</v>
      </c>
      <c r="I68" s="12"/>
      <c r="J68" s="12"/>
      <c r="K68" s="12"/>
      <c r="L68" s="12"/>
      <c r="M68" s="12"/>
      <c r="P68" s="19"/>
    </row>
    <row r="69" spans="1:16" s="13" customFormat="1" ht="30.75" customHeight="1">
      <c r="A69" s="408" t="s">
        <v>53</v>
      </c>
      <c r="B69" s="409"/>
      <c r="C69" s="10">
        <f>SUM(C67)</f>
        <v>0</v>
      </c>
      <c r="D69" s="10">
        <f>SUM(D67)</f>
        <v>0</v>
      </c>
      <c r="E69" s="10">
        <f>SUM(E67)</f>
        <v>0</v>
      </c>
      <c r="F69" s="10">
        <f>SUM(F67)</f>
        <v>0</v>
      </c>
      <c r="G69" s="10">
        <v>0</v>
      </c>
      <c r="H69" s="108">
        <v>0</v>
      </c>
      <c r="I69" s="12"/>
      <c r="J69" s="12"/>
      <c r="K69" s="12"/>
      <c r="L69" s="12"/>
      <c r="M69" s="12"/>
      <c r="P69" s="19"/>
    </row>
    <row r="70" spans="1:16" s="13" customFormat="1" ht="15">
      <c r="A70" s="11"/>
      <c r="B70" s="11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P70" s="19"/>
    </row>
    <row r="71" spans="1:8" s="85" customFormat="1" ht="15">
      <c r="A71" s="88" t="s">
        <v>55</v>
      </c>
      <c r="B71" s="89"/>
      <c r="C71" s="89"/>
      <c r="D71" s="90"/>
      <c r="E71" s="90"/>
      <c r="F71" s="90"/>
      <c r="G71" s="90"/>
      <c r="H71" s="12"/>
    </row>
    <row r="72" spans="1:8" ht="14.25" customHeight="1">
      <c r="A72" s="379" t="s">
        <v>29</v>
      </c>
      <c r="B72" s="381" t="s">
        <v>3</v>
      </c>
      <c r="C72" s="381" t="s">
        <v>131</v>
      </c>
      <c r="D72" s="376" t="s">
        <v>199</v>
      </c>
      <c r="E72" s="376" t="s">
        <v>200</v>
      </c>
      <c r="F72" s="376" t="s">
        <v>198</v>
      </c>
      <c r="G72" s="376" t="s">
        <v>75</v>
      </c>
      <c r="H72" s="376" t="s">
        <v>75</v>
      </c>
    </row>
    <row r="73" spans="1:8" ht="28.5" customHeight="1">
      <c r="A73" s="380"/>
      <c r="B73" s="382"/>
      <c r="C73" s="382"/>
      <c r="D73" s="377"/>
      <c r="E73" s="377"/>
      <c r="F73" s="377"/>
      <c r="G73" s="377"/>
      <c r="H73" s="377"/>
    </row>
    <row r="74" spans="1:8" s="74" customFormat="1" ht="12">
      <c r="A74" s="384">
        <v>1</v>
      </c>
      <c r="B74" s="384"/>
      <c r="C74" s="72">
        <v>2</v>
      </c>
      <c r="D74" s="73">
        <v>3</v>
      </c>
      <c r="E74" s="73">
        <v>4</v>
      </c>
      <c r="F74" s="73">
        <v>5</v>
      </c>
      <c r="G74" s="73" t="s">
        <v>76</v>
      </c>
      <c r="H74" s="73" t="s">
        <v>77</v>
      </c>
    </row>
    <row r="75" spans="1:16" ht="18.75" customHeight="1">
      <c r="A75" s="7">
        <v>922</v>
      </c>
      <c r="B75" s="8" t="s">
        <v>46</v>
      </c>
      <c r="C75" s="158">
        <f>SUM(C76:C76)</f>
        <v>152.59</v>
      </c>
      <c r="D75" s="158">
        <f>SUM(D76:D76)</f>
        <v>1617.74</v>
      </c>
      <c r="E75" s="158">
        <f>SUM(E76:E76)</f>
        <v>1617.74</v>
      </c>
      <c r="F75" s="158">
        <f>SUM(F76:F76)</f>
        <v>1240.8</v>
      </c>
      <c r="G75" s="158">
        <v>0</v>
      </c>
      <c r="H75" s="159">
        <v>0</v>
      </c>
      <c r="I75" s="25"/>
      <c r="J75" s="25"/>
      <c r="K75" s="26"/>
      <c r="L75" s="27"/>
      <c r="N75" s="26"/>
      <c r="O75" s="26"/>
      <c r="P75" s="26"/>
    </row>
    <row r="76" spans="1:16" ht="18.75" customHeight="1">
      <c r="A76" s="64">
        <v>92211</v>
      </c>
      <c r="B76" s="61" t="s">
        <v>47</v>
      </c>
      <c r="C76" s="168">
        <v>152.59</v>
      </c>
      <c r="D76" s="197">
        <v>1617.74</v>
      </c>
      <c r="E76" s="197">
        <v>1617.74</v>
      </c>
      <c r="F76" s="197">
        <v>1240.8</v>
      </c>
      <c r="G76" s="169">
        <f>F76/C76*100</f>
        <v>813.1594468838061</v>
      </c>
      <c r="H76" s="170">
        <f>F76/E76*100</f>
        <v>76.69959325973271</v>
      </c>
      <c r="I76" s="25"/>
      <c r="J76" s="25"/>
      <c r="K76" s="26"/>
      <c r="L76" s="27"/>
      <c r="N76" s="26"/>
      <c r="O76" s="26"/>
      <c r="P76" s="26"/>
    </row>
    <row r="77" spans="1:11" s="28" customFormat="1" ht="20.25" customHeight="1">
      <c r="A77" s="423" t="s">
        <v>35</v>
      </c>
      <c r="B77" s="424"/>
      <c r="C77" s="188">
        <f>SUM(C75)</f>
        <v>152.59</v>
      </c>
      <c r="D77" s="188">
        <f>SUM(D75)</f>
        <v>1617.74</v>
      </c>
      <c r="E77" s="188">
        <f>SUM(E75)</f>
        <v>1617.74</v>
      </c>
      <c r="F77" s="188">
        <f>SUM(F75)</f>
        <v>1240.8</v>
      </c>
      <c r="G77" s="188">
        <v>0</v>
      </c>
      <c r="H77" s="188">
        <v>0</v>
      </c>
      <c r="I77" s="29"/>
      <c r="J77" s="29"/>
      <c r="K77" s="29"/>
    </row>
    <row r="78" spans="1:8" s="28" customFormat="1" ht="15">
      <c r="A78" s="11"/>
      <c r="B78" s="11"/>
      <c r="C78" s="198"/>
      <c r="D78" s="196"/>
      <c r="E78" s="196"/>
      <c r="F78" s="196"/>
      <c r="G78" s="196"/>
      <c r="H78" s="196"/>
    </row>
    <row r="79" spans="1:8" s="28" customFormat="1" ht="19.5">
      <c r="A79" s="383" t="s">
        <v>57</v>
      </c>
      <c r="B79" s="383"/>
      <c r="C79" s="199">
        <f>SUM(C12,C21,C29,C38)</f>
        <v>481998.01999999996</v>
      </c>
      <c r="D79" s="199">
        <f>SUM(D40)</f>
        <v>666112.86</v>
      </c>
      <c r="E79" s="199">
        <f>SUM(E12,E21,E29,E38)</f>
        <v>796838.39</v>
      </c>
      <c r="F79" s="199">
        <f>SUM(F12,F21,F29,F38)</f>
        <v>304464.31</v>
      </c>
      <c r="G79" s="200">
        <f>F79/C79*100</f>
        <v>63.16712877783191</v>
      </c>
      <c r="H79" s="200">
        <f>F79/E79*100</f>
        <v>38.20904135906404</v>
      </c>
    </row>
    <row r="80" spans="1:16" s="13" customFormat="1" ht="19.5">
      <c r="A80" s="383" t="s">
        <v>58</v>
      </c>
      <c r="B80" s="383"/>
      <c r="C80" s="200">
        <f>SUM(C12,C21,C61,C29,C69,C38,C77)</f>
        <v>482543.94</v>
      </c>
      <c r="D80" s="200">
        <f>SUM(D12,D21,D61,D29,D69,D38,D77)</f>
        <v>668606.05</v>
      </c>
      <c r="E80" s="200">
        <f>SUM(E12,E21,E61,E29,E69,E38,E77)</f>
        <v>799649.31</v>
      </c>
      <c r="F80" s="200">
        <f>SUM(F12,F21,F61,F29,F69,F38,F77)</f>
        <v>307270.12</v>
      </c>
      <c r="G80" s="200">
        <f>F80/C80*100</f>
        <v>63.67712751713347</v>
      </c>
      <c r="H80" s="200">
        <f>F80/E80*100</f>
        <v>38.42560934617701</v>
      </c>
      <c r="I80" s="12"/>
      <c r="J80" s="12"/>
      <c r="K80" s="12"/>
      <c r="L80" s="12"/>
      <c r="M80" s="12"/>
      <c r="P80" s="19"/>
    </row>
    <row r="81" spans="1:16" s="19" customFormat="1" ht="14.25" customHeight="1">
      <c r="A81" s="3"/>
      <c r="B81" s="3"/>
      <c r="C81" s="3"/>
      <c r="D81" s="14"/>
      <c r="E81" s="14"/>
      <c r="F81" s="14"/>
      <c r="G81" s="14"/>
      <c r="H81" s="3"/>
      <c r="I81" s="12"/>
      <c r="J81" s="12"/>
      <c r="K81" s="17"/>
      <c r="L81" s="17"/>
      <c r="M81" s="12"/>
      <c r="N81" s="30">
        <f>SUM(N83:N83)</f>
        <v>0</v>
      </c>
      <c r="O81" s="31">
        <f>SUM(O83:O83)</f>
        <v>0</v>
      </c>
      <c r="P81" s="19">
        <f>SUM(H81:J81)</f>
        <v>0</v>
      </c>
    </row>
    <row r="82" spans="1:15" s="19" customFormat="1" ht="14.25" customHeight="1">
      <c r="A82" s="3"/>
      <c r="B82" s="3"/>
      <c r="C82" s="3"/>
      <c r="D82" s="14"/>
      <c r="E82" s="14"/>
      <c r="F82" s="14"/>
      <c r="G82" s="14"/>
      <c r="H82" s="3"/>
      <c r="I82" s="12"/>
      <c r="J82" s="12"/>
      <c r="K82" s="17"/>
      <c r="L82" s="17"/>
      <c r="M82" s="12"/>
      <c r="N82" s="18"/>
      <c r="O82" s="18"/>
    </row>
    <row r="83" spans="1:16" ht="20.25">
      <c r="A83" s="399" t="s">
        <v>27</v>
      </c>
      <c r="B83" s="399"/>
      <c r="C83" s="399"/>
      <c r="D83" s="399"/>
      <c r="E83" s="399"/>
      <c r="F83" s="399"/>
      <c r="G83" s="399"/>
      <c r="H83" s="399"/>
      <c r="I83" s="23"/>
      <c r="J83" s="23"/>
      <c r="K83" s="24"/>
      <c r="L83" s="24"/>
      <c r="M83" s="23"/>
      <c r="N83" s="3">
        <v>0</v>
      </c>
      <c r="O83" s="3">
        <v>0</v>
      </c>
      <c r="P83" s="19"/>
    </row>
    <row r="84" spans="1:16" s="19" customFormat="1" ht="15.75" customHeight="1">
      <c r="A84" s="46" t="s">
        <v>123</v>
      </c>
      <c r="B84" s="47"/>
      <c r="C84" s="47"/>
      <c r="D84" s="47"/>
      <c r="E84" s="47"/>
      <c r="F84" s="47"/>
      <c r="G84" s="47"/>
      <c r="H84" s="29"/>
      <c r="I84" s="12"/>
      <c r="J84" s="12"/>
      <c r="K84" s="17"/>
      <c r="L84" s="17"/>
      <c r="M84" s="12"/>
      <c r="N84" s="19">
        <v>0</v>
      </c>
      <c r="O84" s="19">
        <v>0</v>
      </c>
      <c r="P84" s="19">
        <f>SUM(H84:J84)</f>
        <v>0</v>
      </c>
    </row>
    <row r="85" spans="1:16" ht="19.5" customHeight="1">
      <c r="A85" s="397" t="s">
        <v>122</v>
      </c>
      <c r="B85" s="397"/>
      <c r="C85" s="397"/>
      <c r="D85" s="397"/>
      <c r="E85" s="70"/>
      <c r="F85" s="70"/>
      <c r="G85" s="70"/>
      <c r="H85" s="28"/>
      <c r="I85" s="23"/>
      <c r="J85" s="23"/>
      <c r="K85" s="24"/>
      <c r="L85" s="24"/>
      <c r="M85" s="23"/>
      <c r="N85" s="3">
        <v>0</v>
      </c>
      <c r="O85" s="3">
        <v>0</v>
      </c>
      <c r="P85" s="19"/>
    </row>
    <row r="86" spans="1:16" s="13" customFormat="1" ht="15">
      <c r="A86" s="13" t="s">
        <v>187</v>
      </c>
      <c r="B86" s="11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P86" s="19"/>
    </row>
    <row r="87" spans="1:16" s="13" customFormat="1" ht="14.25" customHeight="1">
      <c r="A87" s="379" t="s">
        <v>78</v>
      </c>
      <c r="B87" s="381" t="s">
        <v>3</v>
      </c>
      <c r="C87" s="381" t="s">
        <v>131</v>
      </c>
      <c r="D87" s="376" t="s">
        <v>196</v>
      </c>
      <c r="E87" s="376" t="s">
        <v>197</v>
      </c>
      <c r="F87" s="376" t="s">
        <v>198</v>
      </c>
      <c r="G87" s="376" t="s">
        <v>75</v>
      </c>
      <c r="H87" s="376" t="s">
        <v>75</v>
      </c>
      <c r="I87" s="12"/>
      <c r="J87" s="12"/>
      <c r="K87" s="12"/>
      <c r="L87" s="12"/>
      <c r="M87" s="12"/>
      <c r="P87" s="19"/>
    </row>
    <row r="88" spans="1:16" s="13" customFormat="1" ht="30" customHeight="1">
      <c r="A88" s="380"/>
      <c r="B88" s="382"/>
      <c r="C88" s="382"/>
      <c r="D88" s="377"/>
      <c r="E88" s="377"/>
      <c r="F88" s="377"/>
      <c r="G88" s="377"/>
      <c r="H88" s="377"/>
      <c r="I88" s="12"/>
      <c r="J88" s="12"/>
      <c r="K88" s="12"/>
      <c r="L88" s="12"/>
      <c r="M88" s="12"/>
      <c r="P88" s="19"/>
    </row>
    <row r="89" spans="1:16" s="13" customFormat="1" ht="15">
      <c r="A89" s="384">
        <v>1</v>
      </c>
      <c r="B89" s="384"/>
      <c r="C89" s="72">
        <v>2</v>
      </c>
      <c r="D89" s="73">
        <v>3</v>
      </c>
      <c r="E89" s="73">
        <v>4</v>
      </c>
      <c r="F89" s="73">
        <v>5</v>
      </c>
      <c r="G89" s="73" t="s">
        <v>76</v>
      </c>
      <c r="H89" s="210" t="s">
        <v>77</v>
      </c>
      <c r="I89" s="12"/>
      <c r="J89" s="12"/>
      <c r="K89" s="12"/>
      <c r="L89" s="12"/>
      <c r="M89" s="12"/>
      <c r="P89" s="19"/>
    </row>
    <row r="90" spans="1:16" s="13" customFormat="1" ht="15">
      <c r="A90" s="7">
        <v>31</v>
      </c>
      <c r="B90" s="8" t="s">
        <v>7</v>
      </c>
      <c r="C90" s="201">
        <f>SUM(C91+C93+C95)</f>
        <v>2784.17</v>
      </c>
      <c r="D90" s="158">
        <f>SUM(D91:D95)</f>
        <v>0</v>
      </c>
      <c r="E90" s="158">
        <f>SUM(E91+E93+E95)</f>
        <v>0</v>
      </c>
      <c r="F90" s="158">
        <f>SUM(F91+F93+F95)</f>
        <v>0</v>
      </c>
      <c r="G90" s="158">
        <f aca="true" t="shared" si="0" ref="G90:G96">F90/C90*100</f>
        <v>0</v>
      </c>
      <c r="H90" s="159" t="e">
        <f aca="true" t="shared" si="1" ref="H90:H96">F90/E90*100</f>
        <v>#DIV/0!</v>
      </c>
      <c r="I90" s="12"/>
      <c r="J90" s="12"/>
      <c r="K90" s="12"/>
      <c r="L90" s="12"/>
      <c r="M90" s="12"/>
      <c r="P90" s="19"/>
    </row>
    <row r="91" spans="1:16" s="13" customFormat="1" ht="15">
      <c r="A91" s="32">
        <v>311</v>
      </c>
      <c r="B91" s="33" t="s">
        <v>8</v>
      </c>
      <c r="C91" s="202">
        <f>SUM(C92)</f>
        <v>2218.96</v>
      </c>
      <c r="D91" s="162"/>
      <c r="E91" s="162">
        <f>E92</f>
        <v>0</v>
      </c>
      <c r="F91" s="162">
        <f>SUM(F92)</f>
        <v>0</v>
      </c>
      <c r="G91" s="162">
        <f t="shared" si="0"/>
        <v>0</v>
      </c>
      <c r="H91" s="163" t="e">
        <f t="shared" si="1"/>
        <v>#DIV/0!</v>
      </c>
      <c r="I91" s="12"/>
      <c r="J91" s="12"/>
      <c r="K91" s="12"/>
      <c r="L91" s="12"/>
      <c r="M91" s="12"/>
      <c r="P91" s="19"/>
    </row>
    <row r="92" spans="1:13" s="43" customFormat="1" ht="15">
      <c r="A92" s="20">
        <v>3111</v>
      </c>
      <c r="B92" s="21" t="s">
        <v>82</v>
      </c>
      <c r="C92" s="203">
        <v>2218.96</v>
      </c>
      <c r="D92" s="161">
        <v>0</v>
      </c>
      <c r="E92" s="161">
        <v>0</v>
      </c>
      <c r="F92" s="161">
        <v>0</v>
      </c>
      <c r="G92" s="161">
        <f t="shared" si="0"/>
        <v>0</v>
      </c>
      <c r="H92" s="167" t="e">
        <f t="shared" si="1"/>
        <v>#DIV/0!</v>
      </c>
      <c r="I92" s="23"/>
      <c r="J92" s="23"/>
      <c r="K92" s="23"/>
      <c r="L92" s="23"/>
      <c r="M92" s="23"/>
    </row>
    <row r="93" spans="1:13" s="43" customFormat="1" ht="15">
      <c r="A93" s="207">
        <v>312</v>
      </c>
      <c r="B93" s="208" t="s">
        <v>9</v>
      </c>
      <c r="C93" s="209">
        <f>C94</f>
        <v>199.08</v>
      </c>
      <c r="D93" s="174"/>
      <c r="E93" s="174">
        <f>E94</f>
        <v>0</v>
      </c>
      <c r="F93" s="174">
        <f>F94</f>
        <v>0</v>
      </c>
      <c r="G93" s="174">
        <f t="shared" si="0"/>
        <v>0</v>
      </c>
      <c r="H93" s="178" t="e">
        <f t="shared" si="1"/>
        <v>#DIV/0!</v>
      </c>
      <c r="I93" s="23"/>
      <c r="J93" s="23"/>
      <c r="K93" s="23"/>
      <c r="L93" s="23"/>
      <c r="M93" s="23"/>
    </row>
    <row r="94" spans="1:13" s="43" customFormat="1" ht="15">
      <c r="A94" s="20">
        <v>3121</v>
      </c>
      <c r="B94" s="21" t="s">
        <v>9</v>
      </c>
      <c r="C94" s="203">
        <v>199.08</v>
      </c>
      <c r="D94" s="161">
        <v>0</v>
      </c>
      <c r="E94" s="161">
        <v>0</v>
      </c>
      <c r="F94" s="161">
        <v>0</v>
      </c>
      <c r="G94" s="161">
        <f t="shared" si="0"/>
        <v>0</v>
      </c>
      <c r="H94" s="167" t="e">
        <f t="shared" si="1"/>
        <v>#DIV/0!</v>
      </c>
      <c r="I94" s="23"/>
      <c r="J94" s="23"/>
      <c r="K94" s="23"/>
      <c r="L94" s="23"/>
      <c r="M94" s="23"/>
    </row>
    <row r="95" spans="1:16" s="13" customFormat="1" ht="15">
      <c r="A95" s="32">
        <v>313</v>
      </c>
      <c r="B95" s="33" t="s">
        <v>10</v>
      </c>
      <c r="C95" s="202">
        <f>SUM(C96:C97)</f>
        <v>366.13</v>
      </c>
      <c r="D95" s="204">
        <f>D96</f>
        <v>0</v>
      </c>
      <c r="E95" s="204">
        <f>E96</f>
        <v>0</v>
      </c>
      <c r="F95" s="204">
        <f>SUM(F96:F97)</f>
        <v>0</v>
      </c>
      <c r="G95" s="204">
        <f t="shared" si="0"/>
        <v>0</v>
      </c>
      <c r="H95" s="163" t="e">
        <f t="shared" si="1"/>
        <v>#DIV/0!</v>
      </c>
      <c r="I95" s="12"/>
      <c r="J95" s="12"/>
      <c r="K95" s="12"/>
      <c r="L95" s="12"/>
      <c r="M95" s="12"/>
      <c r="P95" s="19"/>
    </row>
    <row r="96" spans="1:16" s="43" customFormat="1" ht="15">
      <c r="A96" s="20">
        <v>3132</v>
      </c>
      <c r="B96" s="21" t="s">
        <v>83</v>
      </c>
      <c r="C96" s="203">
        <v>366.13</v>
      </c>
      <c r="D96" s="205">
        <v>0</v>
      </c>
      <c r="E96" s="205">
        <v>0</v>
      </c>
      <c r="F96" s="206">
        <v>0</v>
      </c>
      <c r="G96" s="205">
        <f t="shared" si="0"/>
        <v>0</v>
      </c>
      <c r="H96" s="167" t="e">
        <f t="shared" si="1"/>
        <v>#DIV/0!</v>
      </c>
      <c r="I96" s="23"/>
      <c r="J96" s="23"/>
      <c r="K96" s="23"/>
      <c r="L96" s="23"/>
      <c r="M96" s="23"/>
      <c r="P96" s="3"/>
    </row>
    <row r="97" spans="1:16" s="43" customFormat="1" ht="30">
      <c r="A97" s="20">
        <v>3133</v>
      </c>
      <c r="B97" s="21" t="s">
        <v>84</v>
      </c>
      <c r="C97" s="203">
        <v>0</v>
      </c>
      <c r="D97" s="205">
        <v>0</v>
      </c>
      <c r="E97" s="205">
        <v>0</v>
      </c>
      <c r="F97" s="205"/>
      <c r="G97" s="205">
        <v>0</v>
      </c>
      <c r="H97" s="167">
        <v>0</v>
      </c>
      <c r="I97" s="23"/>
      <c r="J97" s="23"/>
      <c r="K97" s="23"/>
      <c r="L97" s="23"/>
      <c r="M97" s="23"/>
      <c r="P97" s="3"/>
    </row>
    <row r="98" spans="1:16" s="13" customFormat="1" ht="15">
      <c r="A98" s="32">
        <v>32</v>
      </c>
      <c r="B98" s="33" t="s">
        <v>11</v>
      </c>
      <c r="C98" s="162">
        <f>SUM(C99+C104+C111+C121+C123)</f>
        <v>52428.78999999999</v>
      </c>
      <c r="D98" s="162">
        <f>SUM(D99+D104+D111+D121+D123)</f>
        <v>58035.060000000005</v>
      </c>
      <c r="E98" s="162">
        <f>SUM(E99+E104+E111+E121+E123)</f>
        <v>56038.05999999999</v>
      </c>
      <c r="F98" s="162">
        <f>SUM(F99+F104+F111+F121+F123)</f>
        <v>27587.46</v>
      </c>
      <c r="G98" s="162">
        <f aca="true" t="shared" si="2" ref="G98:G108">F98/C98*100</f>
        <v>52.61891415003094</v>
      </c>
      <c r="H98" s="163">
        <f>F98/E98*100</f>
        <v>49.22986270402652</v>
      </c>
      <c r="I98" s="12"/>
      <c r="J98" s="12"/>
      <c r="K98" s="12"/>
      <c r="L98" s="12"/>
      <c r="M98" s="12"/>
      <c r="P98" s="19"/>
    </row>
    <row r="99" spans="1:16" s="13" customFormat="1" ht="15">
      <c r="A99" s="32">
        <v>321</v>
      </c>
      <c r="B99" s="33" t="s">
        <v>12</v>
      </c>
      <c r="C99" s="162">
        <f>SUM(C100:C103)</f>
        <v>17683.57</v>
      </c>
      <c r="D99" s="162">
        <f>SUM(D100:D103)</f>
        <v>20783.03</v>
      </c>
      <c r="E99" s="162">
        <f>SUM(E100:E103)</f>
        <v>19898.17</v>
      </c>
      <c r="F99" s="162">
        <f>SUM(F100:F103)</f>
        <v>11457.689999999999</v>
      </c>
      <c r="G99" s="162">
        <f t="shared" si="2"/>
        <v>64.79285574123324</v>
      </c>
      <c r="H99" s="163">
        <f>F99/E99*100</f>
        <v>57.58162685312267</v>
      </c>
      <c r="I99" s="12"/>
      <c r="J99" s="12"/>
      <c r="K99" s="12"/>
      <c r="L99" s="12"/>
      <c r="M99" s="12"/>
      <c r="P99" s="19"/>
    </row>
    <row r="100" spans="1:16" s="13" customFormat="1" ht="15">
      <c r="A100" s="217">
        <v>3211</v>
      </c>
      <c r="B100" s="218" t="s">
        <v>86</v>
      </c>
      <c r="C100" s="176">
        <v>1613.91</v>
      </c>
      <c r="D100" s="176">
        <v>1858.12</v>
      </c>
      <c r="E100" s="176">
        <v>1300</v>
      </c>
      <c r="F100" s="176">
        <v>1063.68</v>
      </c>
      <c r="G100" s="176">
        <f t="shared" si="2"/>
        <v>65.90702083759318</v>
      </c>
      <c r="H100" s="219">
        <f>F100/E100*100</f>
        <v>81.82153846153847</v>
      </c>
      <c r="I100" s="12"/>
      <c r="J100" s="12"/>
      <c r="K100" s="12"/>
      <c r="L100" s="12"/>
      <c r="M100" s="12"/>
      <c r="P100" s="19"/>
    </row>
    <row r="101" spans="1:16" s="13" customFormat="1" ht="15">
      <c r="A101" s="217">
        <v>3212</v>
      </c>
      <c r="B101" s="218" t="s">
        <v>152</v>
      </c>
      <c r="C101" s="176">
        <v>13660.61</v>
      </c>
      <c r="D101" s="176">
        <v>15826.74</v>
      </c>
      <c r="E101" s="176">
        <v>16000</v>
      </c>
      <c r="F101" s="176">
        <v>8620.21</v>
      </c>
      <c r="G101" s="176">
        <f t="shared" si="2"/>
        <v>63.102672574650754</v>
      </c>
      <c r="H101" s="219">
        <f>F104/E101*100</f>
        <v>59.243375</v>
      </c>
      <c r="I101" s="12"/>
      <c r="J101" s="12"/>
      <c r="K101" s="12"/>
      <c r="L101" s="12"/>
      <c r="M101" s="12"/>
      <c r="P101" s="19"/>
    </row>
    <row r="102" spans="1:16" s="13" customFormat="1" ht="15">
      <c r="A102" s="217">
        <v>3213</v>
      </c>
      <c r="B102" s="218" t="s">
        <v>157</v>
      </c>
      <c r="C102" s="176">
        <v>451.26</v>
      </c>
      <c r="D102" s="176">
        <v>398.17</v>
      </c>
      <c r="E102" s="176">
        <v>598.17</v>
      </c>
      <c r="F102" s="176">
        <v>305</v>
      </c>
      <c r="G102" s="176">
        <f t="shared" si="2"/>
        <v>67.58852989407437</v>
      </c>
      <c r="H102" s="219">
        <f aca="true" t="shared" si="3" ref="H102:H107">F102/E102*100</f>
        <v>50.988849323770836</v>
      </c>
      <c r="I102" s="12"/>
      <c r="J102" s="12"/>
      <c r="K102" s="12"/>
      <c r="L102" s="12"/>
      <c r="M102" s="12"/>
      <c r="P102" s="19"/>
    </row>
    <row r="103" spans="1:16" s="13" customFormat="1" ht="15">
      <c r="A103" s="217">
        <v>3214</v>
      </c>
      <c r="B103" s="218" t="s">
        <v>158</v>
      </c>
      <c r="C103" s="176">
        <v>1957.79</v>
      </c>
      <c r="D103" s="176">
        <v>2700</v>
      </c>
      <c r="E103" s="176">
        <v>2000</v>
      </c>
      <c r="F103" s="176">
        <v>1468.8</v>
      </c>
      <c r="G103" s="176">
        <f t="shared" si="2"/>
        <v>75.02336818555617</v>
      </c>
      <c r="H103" s="219">
        <f t="shared" si="3"/>
        <v>73.44</v>
      </c>
      <c r="I103" s="12"/>
      <c r="J103" s="12"/>
      <c r="K103" s="12"/>
      <c r="L103" s="12"/>
      <c r="M103" s="12"/>
      <c r="P103" s="19"/>
    </row>
    <row r="104" spans="1:16" s="13" customFormat="1" ht="15">
      <c r="A104" s="32">
        <v>322</v>
      </c>
      <c r="B104" s="33" t="s">
        <v>149</v>
      </c>
      <c r="C104" s="202">
        <f>SUM(C105:C110)</f>
        <v>15802.94</v>
      </c>
      <c r="D104" s="162">
        <f>SUM(D105:D110)</f>
        <v>20875.270000000004</v>
      </c>
      <c r="E104" s="162">
        <f>SUM(E105:E110)</f>
        <v>20795.48</v>
      </c>
      <c r="F104" s="162">
        <f>SUM(F105:F110)</f>
        <v>9478.94</v>
      </c>
      <c r="G104" s="162">
        <f t="shared" si="2"/>
        <v>59.98212990747292</v>
      </c>
      <c r="H104" s="163">
        <f t="shared" si="3"/>
        <v>45.58173218410924</v>
      </c>
      <c r="I104" s="12"/>
      <c r="J104" s="12"/>
      <c r="K104" s="12"/>
      <c r="L104" s="12"/>
      <c r="M104" s="12"/>
      <c r="P104" s="19"/>
    </row>
    <row r="105" spans="1:16" s="13" customFormat="1" ht="15">
      <c r="A105" s="217">
        <v>3221</v>
      </c>
      <c r="B105" s="218" t="s">
        <v>159</v>
      </c>
      <c r="C105" s="250">
        <v>3361.43</v>
      </c>
      <c r="D105" s="176">
        <v>3500</v>
      </c>
      <c r="E105" s="176">
        <v>3500</v>
      </c>
      <c r="F105" s="176">
        <v>2256.74</v>
      </c>
      <c r="G105" s="176">
        <f t="shared" si="2"/>
        <v>67.1363080593676</v>
      </c>
      <c r="H105" s="219">
        <f t="shared" si="3"/>
        <v>64.4782857142857</v>
      </c>
      <c r="I105" s="12"/>
      <c r="J105" s="12"/>
      <c r="K105" s="12"/>
      <c r="L105" s="12"/>
      <c r="M105" s="12"/>
      <c r="P105" s="19"/>
    </row>
    <row r="106" spans="1:16" s="13" customFormat="1" ht="15">
      <c r="A106" s="20">
        <v>3222</v>
      </c>
      <c r="B106" s="21" t="s">
        <v>135</v>
      </c>
      <c r="C106" s="250">
        <v>1867.57</v>
      </c>
      <c r="D106" s="176">
        <v>2123.56</v>
      </c>
      <c r="E106" s="176">
        <v>2600</v>
      </c>
      <c r="F106" s="176">
        <v>1538.31</v>
      </c>
      <c r="G106" s="176">
        <f t="shared" si="2"/>
        <v>82.36960328126925</v>
      </c>
      <c r="H106" s="219">
        <f t="shared" si="3"/>
        <v>59.16576923076923</v>
      </c>
      <c r="I106" s="12"/>
      <c r="J106" s="12"/>
      <c r="K106" s="12"/>
      <c r="L106" s="12"/>
      <c r="M106" s="12"/>
      <c r="P106" s="19"/>
    </row>
    <row r="107" spans="1:16" s="13" customFormat="1" ht="15">
      <c r="A107" s="20">
        <v>3223</v>
      </c>
      <c r="B107" s="21" t="s">
        <v>90</v>
      </c>
      <c r="C107" s="203">
        <v>10053.57</v>
      </c>
      <c r="D107" s="161">
        <v>14588.09</v>
      </c>
      <c r="E107" s="161">
        <v>14588.09</v>
      </c>
      <c r="F107" s="161">
        <v>5637.45</v>
      </c>
      <c r="G107" s="161">
        <f t="shared" si="2"/>
        <v>56.074110987440285</v>
      </c>
      <c r="H107" s="167">
        <f t="shared" si="3"/>
        <v>38.64419536759095</v>
      </c>
      <c r="I107" s="12"/>
      <c r="J107" s="12"/>
      <c r="K107" s="12"/>
      <c r="L107" s="12"/>
      <c r="M107" s="12"/>
      <c r="P107" s="19"/>
    </row>
    <row r="108" spans="1:16" s="13" customFormat="1" ht="30">
      <c r="A108" s="251">
        <v>3224</v>
      </c>
      <c r="B108" s="61" t="s">
        <v>160</v>
      </c>
      <c r="C108" s="197">
        <v>279.12</v>
      </c>
      <c r="D108" s="169">
        <v>265.45</v>
      </c>
      <c r="E108" s="252">
        <v>72.89</v>
      </c>
      <c r="F108" s="169">
        <v>11.94</v>
      </c>
      <c r="G108" s="169">
        <f t="shared" si="2"/>
        <v>4.277730008598453</v>
      </c>
      <c r="H108" s="170">
        <v>0</v>
      </c>
      <c r="I108" s="12"/>
      <c r="J108" s="12"/>
      <c r="K108" s="12"/>
      <c r="L108" s="12"/>
      <c r="M108" s="12"/>
      <c r="P108" s="19"/>
    </row>
    <row r="109" spans="1:16" s="13" customFormat="1" ht="15">
      <c r="A109" s="251">
        <v>3225</v>
      </c>
      <c r="B109" s="61" t="s">
        <v>169</v>
      </c>
      <c r="C109" s="197">
        <v>0</v>
      </c>
      <c r="D109" s="169">
        <v>132.72</v>
      </c>
      <c r="E109" s="252">
        <v>34.5</v>
      </c>
      <c r="F109" s="169">
        <v>34.5</v>
      </c>
      <c r="G109" s="169">
        <v>0</v>
      </c>
      <c r="H109" s="170">
        <v>0</v>
      </c>
      <c r="I109" s="12"/>
      <c r="J109" s="12"/>
      <c r="K109" s="12"/>
      <c r="L109" s="12"/>
      <c r="M109" s="12"/>
      <c r="P109" s="19"/>
    </row>
    <row r="110" spans="1:16" s="13" customFormat="1" ht="15">
      <c r="A110" s="253">
        <v>3227</v>
      </c>
      <c r="B110" s="222" t="s">
        <v>161</v>
      </c>
      <c r="C110" s="223">
        <v>241.25</v>
      </c>
      <c r="D110" s="179">
        <v>265.45</v>
      </c>
      <c r="E110" s="326">
        <v>0</v>
      </c>
      <c r="F110" s="179">
        <v>0</v>
      </c>
      <c r="G110" s="179">
        <v>0</v>
      </c>
      <c r="H110" s="190">
        <v>0</v>
      </c>
      <c r="I110" s="12"/>
      <c r="J110" s="12"/>
      <c r="K110" s="12"/>
      <c r="L110" s="12"/>
      <c r="M110" s="12"/>
      <c r="P110" s="19"/>
    </row>
    <row r="111" spans="1:16" s="13" customFormat="1" ht="15">
      <c r="A111" s="211">
        <v>323</v>
      </c>
      <c r="B111" s="212" t="s">
        <v>16</v>
      </c>
      <c r="C111" s="213">
        <f>SUM(C112:C120)</f>
        <v>15923.769999999999</v>
      </c>
      <c r="D111" s="214">
        <f>SUM(D112:D120)</f>
        <v>11658.460000000001</v>
      </c>
      <c r="E111" s="214">
        <f>SUM(E112:E120)</f>
        <v>13559.159999999998</v>
      </c>
      <c r="F111" s="214">
        <f>SUM(F112:F120)</f>
        <v>6154.929999999999</v>
      </c>
      <c r="G111" s="214">
        <f>F111/C111*100</f>
        <v>38.652467349126496</v>
      </c>
      <c r="H111" s="170">
        <f>F111/E111*100</f>
        <v>45.39315119815682</v>
      </c>
      <c r="I111" s="12"/>
      <c r="J111" s="12"/>
      <c r="K111" s="12"/>
      <c r="L111" s="12"/>
      <c r="M111" s="12"/>
      <c r="P111" s="19"/>
    </row>
    <row r="112" spans="1:16" s="13" customFormat="1" ht="15">
      <c r="A112" s="221">
        <v>3231</v>
      </c>
      <c r="B112" s="222" t="s">
        <v>95</v>
      </c>
      <c r="C112" s="223">
        <v>1138.74</v>
      </c>
      <c r="D112" s="179">
        <v>1393.59</v>
      </c>
      <c r="E112" s="179">
        <v>1200</v>
      </c>
      <c r="F112" s="179">
        <v>608.65</v>
      </c>
      <c r="G112" s="179">
        <f>F112/C112*100</f>
        <v>53.44942655917945</v>
      </c>
      <c r="H112" s="190">
        <f>F112/E112*100</f>
        <v>50.720833333333324</v>
      </c>
      <c r="I112" s="12"/>
      <c r="J112" s="12"/>
      <c r="K112" s="12"/>
      <c r="L112" s="12"/>
      <c r="M112" s="12"/>
      <c r="P112" s="19"/>
    </row>
    <row r="113" spans="1:16" s="13" customFormat="1" ht="15">
      <c r="A113" s="221">
        <v>3232</v>
      </c>
      <c r="B113" s="222" t="s">
        <v>162</v>
      </c>
      <c r="C113" s="223">
        <v>4625.33</v>
      </c>
      <c r="D113" s="179">
        <v>4910.74</v>
      </c>
      <c r="E113" s="179">
        <v>4910.74</v>
      </c>
      <c r="F113" s="179">
        <v>1389.22</v>
      </c>
      <c r="G113" s="179">
        <f>F113/C113*100</f>
        <v>30.035046148058626</v>
      </c>
      <c r="H113" s="190">
        <f>F113/E113*100</f>
        <v>28.289422775386196</v>
      </c>
      <c r="I113" s="12"/>
      <c r="J113" s="12"/>
      <c r="K113" s="12"/>
      <c r="L113" s="12"/>
      <c r="M113" s="12"/>
      <c r="P113" s="19"/>
    </row>
    <row r="114" spans="1:16" s="13" customFormat="1" ht="15">
      <c r="A114" s="221">
        <v>3233</v>
      </c>
      <c r="B114" s="222" t="s">
        <v>170</v>
      </c>
      <c r="C114" s="223">
        <v>1175.39</v>
      </c>
      <c r="D114" s="179">
        <v>0</v>
      </c>
      <c r="E114" s="179">
        <v>248.85</v>
      </c>
      <c r="F114" s="179">
        <v>248.85</v>
      </c>
      <c r="G114" s="179">
        <v>0</v>
      </c>
      <c r="H114" s="190">
        <f>F114/E114*100</f>
        <v>100</v>
      </c>
      <c r="I114" s="12"/>
      <c r="J114" s="12"/>
      <c r="K114" s="12"/>
      <c r="L114" s="12"/>
      <c r="M114" s="12"/>
      <c r="P114" s="19"/>
    </row>
    <row r="115" spans="1:16" s="13" customFormat="1" ht="15">
      <c r="A115" s="221">
        <v>3234</v>
      </c>
      <c r="B115" s="222" t="s">
        <v>99</v>
      </c>
      <c r="C115" s="223">
        <v>2082.82</v>
      </c>
      <c r="D115" s="179">
        <v>2123.56</v>
      </c>
      <c r="E115" s="179">
        <v>1874.71</v>
      </c>
      <c r="F115" s="179">
        <v>1033.07</v>
      </c>
      <c r="G115" s="179">
        <f aca="true" t="shared" si="4" ref="G115:G123">F115/C115*100</f>
        <v>49.59958133684139</v>
      </c>
      <c r="H115" s="190">
        <f>F115/E115*100</f>
        <v>55.10558966453478</v>
      </c>
      <c r="I115" s="12"/>
      <c r="J115" s="12"/>
      <c r="K115" s="12"/>
      <c r="L115" s="12"/>
      <c r="M115" s="12"/>
      <c r="P115" s="19"/>
    </row>
    <row r="116" spans="1:16" s="13" customFormat="1" ht="15">
      <c r="A116" s="64">
        <v>3235</v>
      </c>
      <c r="B116" s="61" t="s">
        <v>137</v>
      </c>
      <c r="C116" s="197">
        <v>1061.78</v>
      </c>
      <c r="D116" s="169">
        <v>207.14</v>
      </c>
      <c r="E116" s="169">
        <v>0</v>
      </c>
      <c r="F116" s="169">
        <v>0</v>
      </c>
      <c r="G116" s="169">
        <f t="shared" si="4"/>
        <v>0</v>
      </c>
      <c r="H116" s="170">
        <v>0</v>
      </c>
      <c r="I116" s="12"/>
      <c r="J116" s="12"/>
      <c r="K116" s="12"/>
      <c r="L116" s="12"/>
      <c r="M116" s="12"/>
      <c r="P116" s="19"/>
    </row>
    <row r="117" spans="1:16" s="13" customFormat="1" ht="15">
      <c r="A117" s="64">
        <v>3236</v>
      </c>
      <c r="B117" s="61" t="s">
        <v>139</v>
      </c>
      <c r="C117" s="197">
        <v>1437.39</v>
      </c>
      <c r="D117" s="169">
        <v>265.45</v>
      </c>
      <c r="E117" s="169">
        <v>100</v>
      </c>
      <c r="F117" s="169">
        <v>0</v>
      </c>
      <c r="G117" s="169">
        <f t="shared" si="4"/>
        <v>0</v>
      </c>
      <c r="H117" s="170">
        <f>F117/E117*100</f>
        <v>0</v>
      </c>
      <c r="I117" s="12"/>
      <c r="J117" s="12"/>
      <c r="K117" s="12"/>
      <c r="L117" s="12"/>
      <c r="M117" s="12"/>
      <c r="P117" s="19"/>
    </row>
    <row r="118" spans="1:16" s="13" customFormat="1" ht="15">
      <c r="A118" s="64">
        <v>3237</v>
      </c>
      <c r="B118" s="61" t="s">
        <v>138</v>
      </c>
      <c r="C118" s="197">
        <v>1981.62</v>
      </c>
      <c r="D118" s="169">
        <v>265.45</v>
      </c>
      <c r="E118" s="169">
        <v>1200.82</v>
      </c>
      <c r="F118" s="169">
        <v>990.82</v>
      </c>
      <c r="G118" s="169">
        <f t="shared" si="4"/>
        <v>50.000504637619734</v>
      </c>
      <c r="H118" s="170">
        <v>0</v>
      </c>
      <c r="I118" s="12"/>
      <c r="J118" s="12"/>
      <c r="K118" s="12"/>
      <c r="L118" s="12"/>
      <c r="M118" s="12"/>
      <c r="P118" s="19"/>
    </row>
    <row r="119" spans="1:16" s="13" customFormat="1" ht="15">
      <c r="A119" s="64">
        <v>3238</v>
      </c>
      <c r="B119" s="61" t="s">
        <v>101</v>
      </c>
      <c r="C119" s="197">
        <v>2100.31</v>
      </c>
      <c r="D119" s="169">
        <v>2426.17</v>
      </c>
      <c r="E119" s="169">
        <v>3678.16</v>
      </c>
      <c r="F119" s="169">
        <v>1884.32</v>
      </c>
      <c r="G119" s="169">
        <f t="shared" si="4"/>
        <v>89.71627997771758</v>
      </c>
      <c r="H119" s="170">
        <f>F119/E119*100</f>
        <v>51.2299628074907</v>
      </c>
      <c r="I119" s="12"/>
      <c r="J119" s="12"/>
      <c r="K119" s="12"/>
      <c r="L119" s="12"/>
      <c r="M119" s="12"/>
      <c r="P119" s="19"/>
    </row>
    <row r="120" spans="1:16" s="13" customFormat="1" ht="15">
      <c r="A120" s="64">
        <v>3239</v>
      </c>
      <c r="B120" s="61" t="s">
        <v>17</v>
      </c>
      <c r="C120" s="197">
        <v>320.39</v>
      </c>
      <c r="D120" s="169">
        <v>66.36</v>
      </c>
      <c r="E120" s="169">
        <v>345.88</v>
      </c>
      <c r="F120" s="169">
        <v>0</v>
      </c>
      <c r="G120" s="169">
        <f t="shared" si="4"/>
        <v>0</v>
      </c>
      <c r="H120" s="170">
        <v>0</v>
      </c>
      <c r="I120" s="12"/>
      <c r="J120" s="12"/>
      <c r="K120" s="12"/>
      <c r="L120" s="12"/>
      <c r="M120" s="12"/>
      <c r="P120" s="19"/>
    </row>
    <row r="121" spans="1:16" s="13" customFormat="1" ht="30">
      <c r="A121" s="211">
        <v>324</v>
      </c>
      <c r="B121" s="212" t="s">
        <v>163</v>
      </c>
      <c r="C121" s="213">
        <f>C122</f>
        <v>31.85</v>
      </c>
      <c r="D121" s="214">
        <f>D122</f>
        <v>0</v>
      </c>
      <c r="E121" s="214">
        <f>E122</f>
        <v>0</v>
      </c>
      <c r="F121" s="214">
        <f>F122</f>
        <v>0</v>
      </c>
      <c r="G121" s="214">
        <f t="shared" si="4"/>
        <v>0</v>
      </c>
      <c r="H121" s="220">
        <v>0</v>
      </c>
      <c r="I121" s="12"/>
      <c r="J121" s="12"/>
      <c r="K121" s="12"/>
      <c r="L121" s="12"/>
      <c r="M121" s="12"/>
      <c r="P121" s="19"/>
    </row>
    <row r="122" spans="1:16" s="13" customFormat="1" ht="30">
      <c r="A122" s="64">
        <v>3241</v>
      </c>
      <c r="B122" s="61" t="s">
        <v>163</v>
      </c>
      <c r="C122" s="197">
        <v>31.85</v>
      </c>
      <c r="D122" s="169">
        <v>0</v>
      </c>
      <c r="E122" s="169">
        <v>0</v>
      </c>
      <c r="F122" s="169">
        <v>0</v>
      </c>
      <c r="G122" s="169">
        <f t="shared" si="4"/>
        <v>0</v>
      </c>
      <c r="H122" s="170">
        <v>0</v>
      </c>
      <c r="I122" s="12"/>
      <c r="J122" s="12"/>
      <c r="K122" s="12"/>
      <c r="L122" s="12"/>
      <c r="M122" s="12"/>
      <c r="P122" s="19"/>
    </row>
    <row r="123" spans="1:16" s="13" customFormat="1" ht="15">
      <c r="A123" s="211">
        <v>329</v>
      </c>
      <c r="B123" s="212" t="s">
        <v>18</v>
      </c>
      <c r="C123" s="213">
        <f>SUM(C124:C129)</f>
        <v>2986.66</v>
      </c>
      <c r="D123" s="214">
        <f>SUM(D124:D129)</f>
        <v>4718.3</v>
      </c>
      <c r="E123" s="214">
        <f>SUM(E124:E129)</f>
        <v>1785.25</v>
      </c>
      <c r="F123" s="214">
        <f>SUM(F124:F129)</f>
        <v>495.9</v>
      </c>
      <c r="G123" s="214">
        <f t="shared" si="4"/>
        <v>16.603831704981484</v>
      </c>
      <c r="H123" s="220">
        <f>F123/E123*100</f>
        <v>27.77762218176726</v>
      </c>
      <c r="I123" s="12"/>
      <c r="J123" s="12"/>
      <c r="K123" s="12"/>
      <c r="L123" s="12"/>
      <c r="M123" s="12"/>
      <c r="P123" s="19"/>
    </row>
    <row r="124" spans="1:16" s="13" customFormat="1" ht="15">
      <c r="A124" s="192">
        <v>3291</v>
      </c>
      <c r="B124" s="71" t="s">
        <v>150</v>
      </c>
      <c r="C124" s="215">
        <v>0</v>
      </c>
      <c r="D124" s="194">
        <v>0</v>
      </c>
      <c r="E124" s="194">
        <v>0</v>
      </c>
      <c r="F124" s="194">
        <v>0</v>
      </c>
      <c r="G124" s="194">
        <v>0</v>
      </c>
      <c r="H124" s="216">
        <v>0</v>
      </c>
      <c r="I124" s="12"/>
      <c r="J124" s="12"/>
      <c r="K124" s="12"/>
      <c r="L124" s="12"/>
      <c r="M124" s="12"/>
      <c r="P124" s="19"/>
    </row>
    <row r="125" spans="1:16" s="13" customFormat="1" ht="15">
      <c r="A125" s="192">
        <v>3292</v>
      </c>
      <c r="B125" s="71" t="s">
        <v>140</v>
      </c>
      <c r="C125" s="215">
        <v>34.07</v>
      </c>
      <c r="D125" s="194">
        <v>39.82</v>
      </c>
      <c r="E125" s="194">
        <v>39.82</v>
      </c>
      <c r="F125" s="194">
        <v>0</v>
      </c>
      <c r="G125" s="194">
        <f aca="true" t="shared" si="5" ref="G125:G130">F125/C125*100</f>
        <v>0</v>
      </c>
      <c r="H125" s="216">
        <f>F125/E125*100</f>
        <v>0</v>
      </c>
      <c r="I125" s="12"/>
      <c r="J125" s="12"/>
      <c r="K125" s="12"/>
      <c r="L125" s="12"/>
      <c r="M125" s="12"/>
      <c r="P125" s="19"/>
    </row>
    <row r="126" spans="1:16" s="13" customFormat="1" ht="15">
      <c r="A126" s="192">
        <v>3293</v>
      </c>
      <c r="B126" s="71" t="s">
        <v>106</v>
      </c>
      <c r="C126" s="215">
        <v>530.89</v>
      </c>
      <c r="D126" s="194">
        <v>398.17</v>
      </c>
      <c r="E126" s="194">
        <v>0</v>
      </c>
      <c r="F126" s="194">
        <v>0</v>
      </c>
      <c r="G126" s="194">
        <f t="shared" si="5"/>
        <v>0</v>
      </c>
      <c r="H126" s="216">
        <v>0</v>
      </c>
      <c r="I126" s="12"/>
      <c r="J126" s="12"/>
      <c r="K126" s="12"/>
      <c r="L126" s="12"/>
      <c r="M126" s="12"/>
      <c r="P126" s="19"/>
    </row>
    <row r="127" spans="1:16" s="13" customFormat="1" ht="15">
      <c r="A127" s="192">
        <v>3294</v>
      </c>
      <c r="B127" s="71" t="s">
        <v>141</v>
      </c>
      <c r="C127" s="215">
        <v>33.18</v>
      </c>
      <c r="D127" s="194">
        <v>33.19</v>
      </c>
      <c r="E127" s="194">
        <v>311</v>
      </c>
      <c r="F127" s="194">
        <v>311</v>
      </c>
      <c r="G127" s="194">
        <f t="shared" si="5"/>
        <v>937.3116335141651</v>
      </c>
      <c r="H127" s="216">
        <f>F127/E127*100</f>
        <v>100</v>
      </c>
      <c r="I127" s="12"/>
      <c r="J127" s="12"/>
      <c r="K127" s="12"/>
      <c r="L127" s="12"/>
      <c r="M127" s="12"/>
      <c r="P127" s="19"/>
    </row>
    <row r="128" spans="1:16" s="13" customFormat="1" ht="15">
      <c r="A128" s="192">
        <v>3295</v>
      </c>
      <c r="B128" s="71" t="s">
        <v>151</v>
      </c>
      <c r="C128" s="215">
        <v>0</v>
      </c>
      <c r="D128" s="194">
        <v>66.36</v>
      </c>
      <c r="E128" s="194">
        <v>26.55</v>
      </c>
      <c r="F128" s="194">
        <v>0</v>
      </c>
      <c r="G128" s="194" t="e">
        <f t="shared" si="5"/>
        <v>#DIV/0!</v>
      </c>
      <c r="H128" s="216">
        <v>0</v>
      </c>
      <c r="I128" s="12"/>
      <c r="J128" s="12"/>
      <c r="K128" s="12"/>
      <c r="L128" s="12"/>
      <c r="M128" s="12"/>
      <c r="P128" s="19"/>
    </row>
    <row r="129" spans="1:16" s="13" customFormat="1" ht="15">
      <c r="A129" s="192">
        <v>3299</v>
      </c>
      <c r="B129" s="71" t="s">
        <v>18</v>
      </c>
      <c r="C129" s="215">
        <v>2388.52</v>
      </c>
      <c r="D129" s="194">
        <v>4180.76</v>
      </c>
      <c r="E129" s="194">
        <v>1407.88</v>
      </c>
      <c r="F129" s="194">
        <v>184.9</v>
      </c>
      <c r="G129" s="194">
        <f t="shared" si="5"/>
        <v>7.741195384589621</v>
      </c>
      <c r="H129" s="216">
        <f>F129/E129*100</f>
        <v>13.133221581384777</v>
      </c>
      <c r="I129" s="12"/>
      <c r="J129" s="12"/>
      <c r="K129" s="12"/>
      <c r="L129" s="12"/>
      <c r="M129" s="12"/>
      <c r="P129" s="19"/>
    </row>
    <row r="130" spans="1:16" s="13" customFormat="1" ht="15">
      <c r="A130" s="393" t="s">
        <v>6</v>
      </c>
      <c r="B130" s="394"/>
      <c r="C130" s="188">
        <f>SUM(C90,C98)</f>
        <v>55212.95999999999</v>
      </c>
      <c r="D130" s="188">
        <f>SUM(D90,D98)</f>
        <v>58035.060000000005</v>
      </c>
      <c r="E130" s="188">
        <f>SUM(E90+E98)</f>
        <v>56038.05999999999</v>
      </c>
      <c r="F130" s="188">
        <f>SUM(F90,F98)</f>
        <v>27587.46</v>
      </c>
      <c r="G130" s="188">
        <f t="shared" si="5"/>
        <v>49.96555156615404</v>
      </c>
      <c r="H130" s="188">
        <f>F130/E130*100</f>
        <v>49.22986270402652</v>
      </c>
      <c r="I130" s="12"/>
      <c r="J130" s="12"/>
      <c r="K130" s="12"/>
      <c r="L130" s="12"/>
      <c r="M130" s="12"/>
      <c r="P130" s="19"/>
    </row>
    <row r="131" spans="1:16" s="13" customFormat="1" ht="15">
      <c r="A131" s="11"/>
      <c r="B131" s="11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P131" s="19"/>
    </row>
    <row r="132" spans="1:16" s="13" customFormat="1" ht="15">
      <c r="A132" s="13" t="s">
        <v>188</v>
      </c>
      <c r="B132" s="11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P132" s="19"/>
    </row>
    <row r="133" spans="1:16" s="13" customFormat="1" ht="15" customHeight="1">
      <c r="A133" s="379" t="s">
        <v>78</v>
      </c>
      <c r="B133" s="381" t="s">
        <v>3</v>
      </c>
      <c r="C133" s="381" t="s">
        <v>131</v>
      </c>
      <c r="D133" s="376" t="s">
        <v>196</v>
      </c>
      <c r="E133" s="376" t="s">
        <v>197</v>
      </c>
      <c r="F133" s="376" t="s">
        <v>198</v>
      </c>
      <c r="G133" s="376" t="s">
        <v>75</v>
      </c>
      <c r="H133" s="376" t="s">
        <v>75</v>
      </c>
      <c r="I133" s="12"/>
      <c r="J133" s="12"/>
      <c r="K133" s="12"/>
      <c r="L133" s="12"/>
      <c r="M133" s="12"/>
      <c r="P133" s="19"/>
    </row>
    <row r="134" spans="1:16" s="13" customFormat="1" ht="35.25" customHeight="1">
      <c r="A134" s="380"/>
      <c r="B134" s="382"/>
      <c r="C134" s="382"/>
      <c r="D134" s="377"/>
      <c r="E134" s="377"/>
      <c r="F134" s="377"/>
      <c r="G134" s="377"/>
      <c r="H134" s="377"/>
      <c r="I134" s="12"/>
      <c r="J134" s="12"/>
      <c r="K134" s="12"/>
      <c r="L134" s="12"/>
      <c r="M134" s="12"/>
      <c r="P134" s="19"/>
    </row>
    <row r="135" spans="1:16" s="13" customFormat="1" ht="15">
      <c r="A135" s="384">
        <v>1</v>
      </c>
      <c r="B135" s="384"/>
      <c r="C135" s="72">
        <v>2</v>
      </c>
      <c r="D135" s="73">
        <v>3</v>
      </c>
      <c r="E135" s="73">
        <v>4</v>
      </c>
      <c r="F135" s="73">
        <v>5</v>
      </c>
      <c r="G135" s="73" t="s">
        <v>76</v>
      </c>
      <c r="H135" s="73" t="s">
        <v>77</v>
      </c>
      <c r="I135" s="12"/>
      <c r="J135" s="12"/>
      <c r="K135" s="12"/>
      <c r="L135" s="12"/>
      <c r="M135" s="12"/>
      <c r="P135" s="19"/>
    </row>
    <row r="136" spans="1:16" s="13" customFormat="1" ht="15">
      <c r="A136" s="132">
        <v>31</v>
      </c>
      <c r="B136" s="8" t="s">
        <v>7</v>
      </c>
      <c r="C136" s="254">
        <f>SUM(C137)</f>
        <v>0</v>
      </c>
      <c r="D136" s="158">
        <f>SUM(D137:D137)</f>
        <v>0</v>
      </c>
      <c r="E136" s="158">
        <f>SUM(E137:E137)</f>
        <v>0</v>
      </c>
      <c r="F136" s="158">
        <f>SUM(F137:F138)</f>
        <v>0</v>
      </c>
      <c r="G136" s="158"/>
      <c r="H136" s="159"/>
      <c r="I136" s="12"/>
      <c r="J136" s="12"/>
      <c r="K136" s="12"/>
      <c r="L136" s="12"/>
      <c r="M136" s="12"/>
      <c r="P136" s="19"/>
    </row>
    <row r="137" spans="1:16" s="13" customFormat="1" ht="15">
      <c r="A137" s="81">
        <v>311</v>
      </c>
      <c r="B137" s="33" t="s">
        <v>8</v>
      </c>
      <c r="C137" s="255">
        <f>C138</f>
        <v>0</v>
      </c>
      <c r="D137" s="162"/>
      <c r="E137" s="162"/>
      <c r="F137" s="162">
        <v>0</v>
      </c>
      <c r="G137" s="162"/>
      <c r="H137" s="163"/>
      <c r="I137" s="12"/>
      <c r="J137" s="12"/>
      <c r="K137" s="12"/>
      <c r="L137" s="12"/>
      <c r="M137" s="12"/>
      <c r="P137" s="19"/>
    </row>
    <row r="138" spans="1:16" s="13" customFormat="1" ht="15">
      <c r="A138" s="20">
        <v>3111</v>
      </c>
      <c r="B138" s="21" t="s">
        <v>82</v>
      </c>
      <c r="C138" s="256">
        <v>0</v>
      </c>
      <c r="D138" s="161"/>
      <c r="E138" s="161"/>
      <c r="F138" s="161">
        <v>0</v>
      </c>
      <c r="G138" s="161"/>
      <c r="H138" s="163"/>
      <c r="I138" s="12"/>
      <c r="J138" s="12"/>
      <c r="K138" s="12"/>
      <c r="L138" s="12"/>
      <c r="M138" s="12"/>
      <c r="P138" s="19"/>
    </row>
    <row r="139" spans="1:16" s="13" customFormat="1" ht="15">
      <c r="A139" s="32">
        <v>32</v>
      </c>
      <c r="B139" s="33" t="s">
        <v>11</v>
      </c>
      <c r="C139" s="255">
        <f>SUM(C140+C143+C147+C151)</f>
        <v>3355.1</v>
      </c>
      <c r="D139" s="162">
        <f>SUM(D140+D143+D147+D151)</f>
        <v>6370.67</v>
      </c>
      <c r="E139" s="162">
        <f>SUM(E140+E143+E147+E151)</f>
        <v>8332.55</v>
      </c>
      <c r="F139" s="162">
        <f>SUM(F140+F143+F147+F151)</f>
        <v>4643</v>
      </c>
      <c r="G139" s="162">
        <f>F139/C139*100</f>
        <v>138.38633721796668</v>
      </c>
      <c r="H139" s="163">
        <f>F139/E139*100</f>
        <v>55.72123779635286</v>
      </c>
      <c r="I139" s="12"/>
      <c r="J139" s="12"/>
      <c r="K139" s="12"/>
      <c r="L139" s="12"/>
      <c r="M139" s="12"/>
      <c r="P139" s="19"/>
    </row>
    <row r="140" spans="1:16" s="13" customFormat="1" ht="15">
      <c r="A140" s="32">
        <v>321</v>
      </c>
      <c r="B140" s="33" t="s">
        <v>165</v>
      </c>
      <c r="C140" s="255">
        <f>C141</f>
        <v>1343.29</v>
      </c>
      <c r="D140" s="162">
        <f>SUM(D141:D142)</f>
        <v>2123.56</v>
      </c>
      <c r="E140" s="162">
        <f>SUM(E141:E142)</f>
        <v>2123.56</v>
      </c>
      <c r="F140" s="162">
        <f>SUM(F141+F142)</f>
        <v>0</v>
      </c>
      <c r="G140" s="162">
        <f>F140/C140*100</f>
        <v>0</v>
      </c>
      <c r="H140" s="163">
        <f>F140/E140*100</f>
        <v>0</v>
      </c>
      <c r="I140" s="12"/>
      <c r="J140" s="12"/>
      <c r="K140" s="12"/>
      <c r="L140" s="12"/>
      <c r="M140" s="12"/>
      <c r="P140" s="19"/>
    </row>
    <row r="141" spans="1:16" s="13" customFormat="1" ht="15">
      <c r="A141" s="217">
        <v>3211</v>
      </c>
      <c r="B141" s="218" t="s">
        <v>86</v>
      </c>
      <c r="C141" s="257">
        <v>1343.29</v>
      </c>
      <c r="D141" s="176">
        <v>2123.56</v>
      </c>
      <c r="E141" s="176">
        <v>2123.56</v>
      </c>
      <c r="F141" s="176">
        <v>0</v>
      </c>
      <c r="G141" s="176">
        <f>F141/C141*100</f>
        <v>0</v>
      </c>
      <c r="H141" s="219">
        <f>F141/E141*100</f>
        <v>0</v>
      </c>
      <c r="I141" s="12"/>
      <c r="J141" s="12"/>
      <c r="K141" s="12"/>
      <c r="L141" s="12"/>
      <c r="M141" s="12"/>
      <c r="P141" s="19"/>
    </row>
    <row r="142" spans="1:16" s="13" customFormat="1" ht="15">
      <c r="A142" s="217">
        <v>3214</v>
      </c>
      <c r="B142" s="218" t="s">
        <v>158</v>
      </c>
      <c r="C142" s="257">
        <v>0</v>
      </c>
      <c r="D142" s="176">
        <v>0</v>
      </c>
      <c r="E142" s="176">
        <v>0</v>
      </c>
      <c r="F142" s="176">
        <v>0</v>
      </c>
      <c r="G142" s="176">
        <v>0</v>
      </c>
      <c r="H142" s="219">
        <v>0</v>
      </c>
      <c r="I142" s="12"/>
      <c r="J142" s="12"/>
      <c r="K142" s="12"/>
      <c r="L142" s="12"/>
      <c r="M142" s="12"/>
      <c r="P142" s="19"/>
    </row>
    <row r="143" spans="1:16" s="13" customFormat="1" ht="15">
      <c r="A143" s="32">
        <v>322</v>
      </c>
      <c r="B143" s="33" t="s">
        <v>14</v>
      </c>
      <c r="C143" s="255">
        <f>SUM(C144:C146)</f>
        <v>248.84</v>
      </c>
      <c r="D143" s="258">
        <f>SUM(D144:D145)</f>
        <v>265.44</v>
      </c>
      <c r="E143" s="258">
        <f>SUM(E144+E145)</f>
        <v>265.44</v>
      </c>
      <c r="F143" s="258">
        <f>SUM(F144:F146)</f>
        <v>0</v>
      </c>
      <c r="G143" s="258"/>
      <c r="H143" s="163">
        <v>0</v>
      </c>
      <c r="I143" s="12"/>
      <c r="J143" s="12"/>
      <c r="K143" s="12"/>
      <c r="L143" s="12"/>
      <c r="M143" s="12"/>
      <c r="P143" s="19"/>
    </row>
    <row r="144" spans="1:13" s="43" customFormat="1" ht="15">
      <c r="A144" s="20" t="s">
        <v>88</v>
      </c>
      <c r="B144" s="21" t="s">
        <v>15</v>
      </c>
      <c r="C144" s="259">
        <v>0</v>
      </c>
      <c r="D144" s="197">
        <v>132.72</v>
      </c>
      <c r="E144" s="197">
        <v>132.72</v>
      </c>
      <c r="F144" s="203">
        <v>0</v>
      </c>
      <c r="G144" s="203"/>
      <c r="H144" s="167">
        <v>0</v>
      </c>
      <c r="I144" s="23"/>
      <c r="J144" s="23"/>
      <c r="K144" s="23"/>
      <c r="L144" s="23"/>
      <c r="M144" s="23"/>
    </row>
    <row r="145" spans="1:13" s="43" customFormat="1" ht="15">
      <c r="A145" s="251">
        <v>3222</v>
      </c>
      <c r="B145" s="21" t="s">
        <v>135</v>
      </c>
      <c r="C145" s="259">
        <v>0</v>
      </c>
      <c r="D145" s="314">
        <v>132.72</v>
      </c>
      <c r="E145" s="197">
        <v>132.72</v>
      </c>
      <c r="F145" s="203">
        <v>0</v>
      </c>
      <c r="G145" s="203"/>
      <c r="H145" s="167">
        <v>0</v>
      </c>
      <c r="I145" s="23"/>
      <c r="J145" s="23"/>
      <c r="K145" s="23"/>
      <c r="L145" s="23"/>
      <c r="M145" s="23"/>
    </row>
    <row r="146" spans="1:13" s="43" customFormat="1" ht="15">
      <c r="A146" s="251">
        <v>3225</v>
      </c>
      <c r="B146" s="21" t="s">
        <v>169</v>
      </c>
      <c r="C146" s="259">
        <v>248.84</v>
      </c>
      <c r="D146" s="314">
        <v>0</v>
      </c>
      <c r="E146" s="197"/>
      <c r="F146" s="203">
        <v>0</v>
      </c>
      <c r="G146" s="203"/>
      <c r="H146" s="167"/>
      <c r="I146" s="23"/>
      <c r="J146" s="23"/>
      <c r="K146" s="23"/>
      <c r="L146" s="23"/>
      <c r="M146" s="23"/>
    </row>
    <row r="147" spans="1:13" s="43" customFormat="1" ht="15">
      <c r="A147" s="265">
        <v>323</v>
      </c>
      <c r="B147" s="208" t="s">
        <v>16</v>
      </c>
      <c r="C147" s="266">
        <f>SUM(C148:C150)</f>
        <v>1597.07</v>
      </c>
      <c r="D147" s="316">
        <f>SUM(D149+D150)</f>
        <v>2919.8900000000003</v>
      </c>
      <c r="E147" s="213">
        <f>SUM(E149+E150)</f>
        <v>2919.8900000000003</v>
      </c>
      <c r="F147" s="209">
        <f>SUM(F148:F150)</f>
        <v>1619.34</v>
      </c>
      <c r="G147" s="209">
        <f>F147/C147*100</f>
        <v>101.3944285472772</v>
      </c>
      <c r="H147" s="178">
        <f>F147/E147*100</f>
        <v>55.458938521656634</v>
      </c>
      <c r="I147" s="23"/>
      <c r="J147" s="23"/>
      <c r="K147" s="23"/>
      <c r="L147" s="23"/>
      <c r="M147" s="23"/>
    </row>
    <row r="148" spans="1:13" s="43" customFormat="1" ht="15">
      <c r="A148" s="340">
        <v>3235</v>
      </c>
      <c r="B148" s="222" t="s">
        <v>189</v>
      </c>
      <c r="C148" s="267">
        <v>125.75</v>
      </c>
      <c r="D148" s="339"/>
      <c r="E148" s="213"/>
      <c r="F148" s="223">
        <v>0</v>
      </c>
      <c r="G148" s="213"/>
      <c r="H148" s="220"/>
      <c r="I148" s="23"/>
      <c r="J148" s="23"/>
      <c r="K148" s="23"/>
      <c r="L148" s="23"/>
      <c r="M148" s="23"/>
    </row>
    <row r="149" spans="1:13" s="43" customFormat="1" ht="15">
      <c r="A149" s="253">
        <v>3237</v>
      </c>
      <c r="B149" s="222" t="s">
        <v>168</v>
      </c>
      <c r="C149" s="267">
        <v>1098.87</v>
      </c>
      <c r="D149" s="315">
        <v>1459.95</v>
      </c>
      <c r="E149" s="223">
        <v>1459.95</v>
      </c>
      <c r="F149" s="223">
        <v>1419.34</v>
      </c>
      <c r="G149" s="223">
        <f>F149/C149*100</f>
        <v>129.16359532974784</v>
      </c>
      <c r="H149" s="190">
        <f>F149/E149*100</f>
        <v>97.21839789033871</v>
      </c>
      <c r="I149" s="23"/>
      <c r="J149" s="23"/>
      <c r="K149" s="23"/>
      <c r="L149" s="23"/>
      <c r="M149" s="23"/>
    </row>
    <row r="150" spans="1:13" s="91" customFormat="1" ht="21" customHeight="1">
      <c r="A150" s="64">
        <v>3239</v>
      </c>
      <c r="B150" s="61" t="s">
        <v>17</v>
      </c>
      <c r="C150" s="169">
        <v>372.45</v>
      </c>
      <c r="D150" s="197">
        <v>1459.94</v>
      </c>
      <c r="E150" s="197">
        <v>1459.94</v>
      </c>
      <c r="F150" s="197">
        <v>200</v>
      </c>
      <c r="G150" s="197">
        <f>F150/C150*100</f>
        <v>53.69848301785475</v>
      </c>
      <c r="H150" s="170">
        <f>F150/E150*100</f>
        <v>13.699193117525377</v>
      </c>
      <c r="I150" s="23"/>
      <c r="J150" s="23"/>
      <c r="K150" s="23"/>
      <c r="L150" s="23"/>
      <c r="M150" s="23"/>
    </row>
    <row r="151" spans="1:13" s="91" customFormat="1" ht="21" customHeight="1">
      <c r="A151" s="261">
        <v>329</v>
      </c>
      <c r="B151" s="262" t="s">
        <v>166</v>
      </c>
      <c r="C151" s="243">
        <f>SUM(C152:C153)</f>
        <v>165.9</v>
      </c>
      <c r="D151" s="263">
        <f>SUM(D152+D153)</f>
        <v>1061.78</v>
      </c>
      <c r="E151" s="263">
        <f>SUM(E152+E153)</f>
        <v>3023.66</v>
      </c>
      <c r="F151" s="263">
        <f>SUM(F152:F153)</f>
        <v>3023.66</v>
      </c>
      <c r="G151" s="263">
        <f>F151/C151*100</f>
        <v>1822.5798673899938</v>
      </c>
      <c r="H151" s="264">
        <f>F151/E151*100</f>
        <v>100</v>
      </c>
      <c r="I151" s="23"/>
      <c r="J151" s="23"/>
      <c r="K151" s="23"/>
      <c r="L151" s="23"/>
      <c r="M151" s="23"/>
    </row>
    <row r="152" spans="1:13" s="91" customFormat="1" ht="18" customHeight="1">
      <c r="A152" s="192">
        <v>3294</v>
      </c>
      <c r="B152" s="71" t="s">
        <v>167</v>
      </c>
      <c r="C152" s="194">
        <v>0</v>
      </c>
      <c r="D152" s="215">
        <v>0</v>
      </c>
      <c r="E152" s="215">
        <v>0</v>
      </c>
      <c r="F152" s="215">
        <v>0</v>
      </c>
      <c r="G152" s="215">
        <v>0</v>
      </c>
      <c r="H152" s="216">
        <v>0</v>
      </c>
      <c r="I152" s="23"/>
      <c r="J152" s="23"/>
      <c r="K152" s="23"/>
      <c r="L152" s="23"/>
      <c r="M152" s="23"/>
    </row>
    <row r="153" spans="1:13" s="91" customFormat="1" ht="21" customHeight="1">
      <c r="A153" s="192">
        <v>3299</v>
      </c>
      <c r="B153" s="71" t="s">
        <v>166</v>
      </c>
      <c r="C153" s="194">
        <v>165.9</v>
      </c>
      <c r="D153" s="215">
        <v>1061.78</v>
      </c>
      <c r="E153" s="215">
        <v>3023.66</v>
      </c>
      <c r="F153" s="215">
        <v>3023.66</v>
      </c>
      <c r="G153" s="215">
        <f>F153/C153*100</f>
        <v>1822.5798673899938</v>
      </c>
      <c r="H153" s="216">
        <f>F153/E153*100</f>
        <v>100</v>
      </c>
      <c r="I153" s="23"/>
      <c r="J153" s="23"/>
      <c r="K153" s="23"/>
      <c r="L153" s="23"/>
      <c r="M153" s="23"/>
    </row>
    <row r="154" spans="1:16" s="13" customFormat="1" ht="15">
      <c r="A154" s="393" t="s">
        <v>6</v>
      </c>
      <c r="B154" s="394"/>
      <c r="C154" s="260">
        <f>SUM(C136,C139)</f>
        <v>3355.1</v>
      </c>
      <c r="D154" s="188">
        <f>SUM(D136,D139)</f>
        <v>6370.67</v>
      </c>
      <c r="E154" s="188">
        <f>SUM(E136,E139)</f>
        <v>8332.55</v>
      </c>
      <c r="F154" s="188">
        <f>SUM(F136,F139)</f>
        <v>4643</v>
      </c>
      <c r="G154" s="188">
        <f>SUM(F154/C154)*100</f>
        <v>138.38633721796668</v>
      </c>
      <c r="H154" s="188">
        <f>(F154/E154)*100</f>
        <v>55.72123779635286</v>
      </c>
      <c r="I154" s="12"/>
      <c r="J154" s="12"/>
      <c r="K154" s="12"/>
      <c r="L154" s="12"/>
      <c r="M154" s="12"/>
      <c r="P154" s="19"/>
    </row>
    <row r="155" spans="2:16" s="13" customFormat="1" ht="15">
      <c r="B155" s="11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P155" s="19"/>
    </row>
    <row r="156" spans="1:16" s="13" customFormat="1" ht="15">
      <c r="A156" s="13" t="s">
        <v>79</v>
      </c>
      <c r="B156" s="11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P156" s="19"/>
    </row>
    <row r="157" spans="1:16" s="13" customFormat="1" ht="14.25" customHeight="1">
      <c r="A157" s="379" t="s">
        <v>78</v>
      </c>
      <c r="B157" s="381" t="s">
        <v>3</v>
      </c>
      <c r="C157" s="381" t="s">
        <v>131</v>
      </c>
      <c r="D157" s="376" t="s">
        <v>196</v>
      </c>
      <c r="E157" s="376" t="s">
        <v>197</v>
      </c>
      <c r="F157" s="376" t="s">
        <v>198</v>
      </c>
      <c r="G157" s="376" t="s">
        <v>75</v>
      </c>
      <c r="H157" s="376" t="s">
        <v>75</v>
      </c>
      <c r="I157" s="12"/>
      <c r="J157" s="12"/>
      <c r="K157" s="12"/>
      <c r="L157" s="12"/>
      <c r="M157" s="12"/>
      <c r="P157" s="19"/>
    </row>
    <row r="158" spans="1:16" s="13" customFormat="1" ht="27" customHeight="1">
      <c r="A158" s="380"/>
      <c r="B158" s="382"/>
      <c r="C158" s="382"/>
      <c r="D158" s="377"/>
      <c r="E158" s="377"/>
      <c r="F158" s="377"/>
      <c r="G158" s="377"/>
      <c r="H158" s="377"/>
      <c r="I158" s="12"/>
      <c r="J158" s="12"/>
      <c r="K158" s="12"/>
      <c r="L158" s="12"/>
      <c r="M158" s="12"/>
      <c r="P158" s="19"/>
    </row>
    <row r="159" spans="1:16" s="13" customFormat="1" ht="15">
      <c r="A159" s="384">
        <v>1</v>
      </c>
      <c r="B159" s="384"/>
      <c r="C159" s="72">
        <v>2</v>
      </c>
      <c r="D159" s="73">
        <v>3</v>
      </c>
      <c r="E159" s="73">
        <v>4</v>
      </c>
      <c r="F159" s="73">
        <v>5</v>
      </c>
      <c r="G159" s="73" t="s">
        <v>76</v>
      </c>
      <c r="H159" s="73" t="s">
        <v>77</v>
      </c>
      <c r="I159" s="12"/>
      <c r="J159" s="12"/>
      <c r="K159" s="12"/>
      <c r="L159" s="12"/>
      <c r="M159" s="12"/>
      <c r="P159" s="19"/>
    </row>
    <row r="160" spans="1:16" s="13" customFormat="1" ht="15">
      <c r="A160" s="132">
        <v>31</v>
      </c>
      <c r="B160" s="8" t="s">
        <v>7</v>
      </c>
      <c r="C160" s="346">
        <f>SUM(C161)</f>
        <v>0</v>
      </c>
      <c r="D160" s="60">
        <f>SUM(D161:D161)</f>
        <v>0</v>
      </c>
      <c r="E160" s="158">
        <f>SUM(E161:E161)</f>
        <v>0</v>
      </c>
      <c r="F160" s="158">
        <f>SUM(F161)</f>
        <v>0</v>
      </c>
      <c r="G160" s="60"/>
      <c r="H160" s="159"/>
      <c r="I160" s="12"/>
      <c r="J160" s="12"/>
      <c r="K160" s="12"/>
      <c r="L160" s="12"/>
      <c r="M160" s="12"/>
      <c r="P160" s="19"/>
    </row>
    <row r="161" spans="1:16" s="13" customFormat="1" ht="15">
      <c r="A161" s="32">
        <v>312</v>
      </c>
      <c r="B161" s="33" t="s">
        <v>9</v>
      </c>
      <c r="C161" s="347">
        <f>C162</f>
        <v>0</v>
      </c>
      <c r="D161" s="34"/>
      <c r="E161" s="162"/>
      <c r="F161" s="162"/>
      <c r="G161" s="34"/>
      <c r="H161" s="163"/>
      <c r="I161" s="12"/>
      <c r="J161" s="12"/>
      <c r="K161" s="12"/>
      <c r="L161" s="12"/>
      <c r="M161" s="12"/>
      <c r="P161" s="19"/>
    </row>
    <row r="162" spans="1:16" s="13" customFormat="1" ht="15">
      <c r="A162" s="20" t="s">
        <v>93</v>
      </c>
      <c r="B162" s="21" t="s">
        <v>9</v>
      </c>
      <c r="C162" s="160">
        <v>0</v>
      </c>
      <c r="D162" s="22"/>
      <c r="E162" s="161"/>
      <c r="F162" s="161"/>
      <c r="G162" s="22"/>
      <c r="H162" s="163"/>
      <c r="I162" s="12"/>
      <c r="J162" s="12"/>
      <c r="K162" s="12"/>
      <c r="L162" s="12"/>
      <c r="M162" s="12"/>
      <c r="P162" s="19"/>
    </row>
    <row r="163" spans="1:16" s="13" customFormat="1" ht="15">
      <c r="A163" s="32">
        <v>32</v>
      </c>
      <c r="B163" s="33" t="s">
        <v>11</v>
      </c>
      <c r="C163" s="347">
        <f>SUM(C164,C167,C171,C178)</f>
        <v>1632.49</v>
      </c>
      <c r="D163" s="162">
        <f>SUM(D164:D178)</f>
        <v>2123.56</v>
      </c>
      <c r="E163" s="162">
        <f>SUM(E164+E168+E171+E178)</f>
        <v>3363.56</v>
      </c>
      <c r="F163" s="162">
        <f>SUM(F164+F167+F171+F178)</f>
        <v>1248.88</v>
      </c>
      <c r="G163" s="34">
        <v>0</v>
      </c>
      <c r="H163" s="163">
        <f>F163/E163*100</f>
        <v>37.129707809582705</v>
      </c>
      <c r="I163" s="12"/>
      <c r="J163" s="12"/>
      <c r="K163" s="12"/>
      <c r="L163" s="12"/>
      <c r="M163" s="12"/>
      <c r="P163" s="19"/>
    </row>
    <row r="164" spans="1:16" s="13" customFormat="1" ht="15" customHeight="1">
      <c r="A164" s="32">
        <v>321</v>
      </c>
      <c r="B164" s="33" t="s">
        <v>12</v>
      </c>
      <c r="C164" s="347"/>
      <c r="D164" s="34"/>
      <c r="E164" s="162">
        <f>SUM(E165:E166)</f>
        <v>1240</v>
      </c>
      <c r="F164" s="162">
        <f>SUM(F165:F166)</f>
        <v>280</v>
      </c>
      <c r="G164" s="34">
        <v>0</v>
      </c>
      <c r="H164" s="163">
        <v>0</v>
      </c>
      <c r="I164" s="12"/>
      <c r="J164" s="12"/>
      <c r="K164" s="12"/>
      <c r="L164" s="12"/>
      <c r="M164" s="12"/>
      <c r="P164" s="19"/>
    </row>
    <row r="165" spans="1:16" s="43" customFormat="1" ht="15" customHeight="1">
      <c r="A165" s="20" t="s">
        <v>85</v>
      </c>
      <c r="B165" s="21" t="s">
        <v>86</v>
      </c>
      <c r="C165" s="160"/>
      <c r="D165" s="22"/>
      <c r="E165" s="161">
        <v>1240</v>
      </c>
      <c r="F165" s="161">
        <v>280</v>
      </c>
      <c r="G165" s="22">
        <v>0</v>
      </c>
      <c r="H165" s="167">
        <v>0</v>
      </c>
      <c r="I165" s="23"/>
      <c r="J165" s="23"/>
      <c r="K165" s="23"/>
      <c r="L165" s="23"/>
      <c r="M165" s="23"/>
      <c r="P165" s="3"/>
    </row>
    <row r="166" spans="1:16" s="43" customFormat="1" ht="30" customHeight="1">
      <c r="A166" s="20" t="s">
        <v>87</v>
      </c>
      <c r="B166" s="21" t="s">
        <v>13</v>
      </c>
      <c r="C166" s="160"/>
      <c r="D166" s="22"/>
      <c r="E166" s="161"/>
      <c r="F166" s="161"/>
      <c r="G166" s="22"/>
      <c r="H166" s="167"/>
      <c r="I166" s="23"/>
      <c r="J166" s="23"/>
      <c r="K166" s="23"/>
      <c r="L166" s="23"/>
      <c r="M166" s="23"/>
      <c r="P166" s="3"/>
    </row>
    <row r="167" spans="1:16" s="13" customFormat="1" ht="15">
      <c r="A167" s="32">
        <v>322</v>
      </c>
      <c r="B167" s="33" t="s">
        <v>14</v>
      </c>
      <c r="C167" s="347"/>
      <c r="D167" s="34"/>
      <c r="E167" s="162"/>
      <c r="F167" s="162"/>
      <c r="G167" s="34"/>
      <c r="H167" s="163"/>
      <c r="I167" s="12"/>
      <c r="J167" s="12"/>
      <c r="K167" s="12"/>
      <c r="L167" s="12"/>
      <c r="M167" s="12"/>
      <c r="P167" s="19"/>
    </row>
    <row r="168" spans="1:16" s="13" customFormat="1" ht="15">
      <c r="A168" s="20" t="s">
        <v>88</v>
      </c>
      <c r="B168" s="21" t="s">
        <v>15</v>
      </c>
      <c r="C168" s="160"/>
      <c r="D168" s="22"/>
      <c r="E168" s="161"/>
      <c r="F168" s="161"/>
      <c r="G168" s="22"/>
      <c r="H168" s="163"/>
      <c r="I168" s="12"/>
      <c r="J168" s="12"/>
      <c r="K168" s="12"/>
      <c r="L168" s="12"/>
      <c r="M168" s="12"/>
      <c r="P168" s="19"/>
    </row>
    <row r="169" spans="1:16" s="13" customFormat="1" ht="15">
      <c r="A169" s="20" t="s">
        <v>89</v>
      </c>
      <c r="B169" s="21" t="s">
        <v>90</v>
      </c>
      <c r="C169" s="160"/>
      <c r="D169" s="22"/>
      <c r="E169" s="161"/>
      <c r="F169" s="161"/>
      <c r="G169" s="22"/>
      <c r="H169" s="163"/>
      <c r="I169" s="12"/>
      <c r="J169" s="12"/>
      <c r="K169" s="12"/>
      <c r="L169" s="12"/>
      <c r="M169" s="12"/>
      <c r="P169" s="19"/>
    </row>
    <row r="170" spans="1:16" s="13" customFormat="1" ht="30">
      <c r="A170" s="20" t="s">
        <v>91</v>
      </c>
      <c r="B170" s="21" t="s">
        <v>92</v>
      </c>
      <c r="C170" s="160"/>
      <c r="D170" s="22"/>
      <c r="E170" s="161"/>
      <c r="F170" s="161"/>
      <c r="G170" s="22"/>
      <c r="H170" s="163"/>
      <c r="I170" s="12"/>
      <c r="J170" s="12"/>
      <c r="K170" s="12"/>
      <c r="L170" s="12"/>
      <c r="M170" s="12"/>
      <c r="P170" s="19"/>
    </row>
    <row r="171" spans="1:16" s="13" customFormat="1" ht="15">
      <c r="A171" s="32">
        <v>323</v>
      </c>
      <c r="B171" s="33" t="s">
        <v>16</v>
      </c>
      <c r="C171" s="347">
        <f>SUM(C172:C177)</f>
        <v>1632.49</v>
      </c>
      <c r="D171" s="34"/>
      <c r="E171" s="162">
        <f>SUM(E172:E177)</f>
        <v>2123.56</v>
      </c>
      <c r="F171" s="162">
        <f>SUM(F172:F177)</f>
        <v>968.88</v>
      </c>
      <c r="G171" s="34"/>
      <c r="H171" s="163"/>
      <c r="I171" s="12"/>
      <c r="J171" s="12"/>
      <c r="K171" s="12"/>
      <c r="L171" s="12"/>
      <c r="M171" s="12"/>
      <c r="P171" s="19"/>
    </row>
    <row r="172" spans="1:16" s="43" customFormat="1" ht="15">
      <c r="A172" s="20" t="s">
        <v>94</v>
      </c>
      <c r="B172" s="21" t="s">
        <v>95</v>
      </c>
      <c r="C172" s="259"/>
      <c r="D172" s="22"/>
      <c r="E172" s="161"/>
      <c r="F172" s="161"/>
      <c r="G172" s="22"/>
      <c r="H172" s="167"/>
      <c r="I172" s="23"/>
      <c r="J172" s="23"/>
      <c r="K172" s="23"/>
      <c r="L172" s="23"/>
      <c r="M172" s="23"/>
      <c r="P172" s="3"/>
    </row>
    <row r="173" spans="1:16" s="43" customFormat="1" ht="15">
      <c r="A173" s="20" t="s">
        <v>96</v>
      </c>
      <c r="B173" s="21" t="s">
        <v>97</v>
      </c>
      <c r="C173" s="259"/>
      <c r="D173" s="22"/>
      <c r="E173" s="161"/>
      <c r="F173" s="161"/>
      <c r="G173" s="22"/>
      <c r="H173" s="167"/>
      <c r="I173" s="23"/>
      <c r="J173" s="23"/>
      <c r="K173" s="23"/>
      <c r="L173" s="23"/>
      <c r="M173" s="23"/>
      <c r="P173" s="3"/>
    </row>
    <row r="174" spans="1:16" s="43" customFormat="1" ht="15">
      <c r="A174" s="20" t="s">
        <v>98</v>
      </c>
      <c r="B174" s="21" t="s">
        <v>99</v>
      </c>
      <c r="C174" s="259"/>
      <c r="D174" s="22"/>
      <c r="E174" s="161"/>
      <c r="F174" s="161"/>
      <c r="G174" s="22"/>
      <c r="H174" s="167"/>
      <c r="I174" s="23"/>
      <c r="J174" s="23"/>
      <c r="K174" s="23"/>
      <c r="L174" s="23"/>
      <c r="M174" s="23"/>
      <c r="P174" s="3"/>
    </row>
    <row r="175" spans="1:16" s="43" customFormat="1" ht="15">
      <c r="A175" s="20">
        <v>3235</v>
      </c>
      <c r="B175" s="21" t="s">
        <v>137</v>
      </c>
      <c r="C175" s="259">
        <v>1632.49</v>
      </c>
      <c r="D175" s="161">
        <v>2123.56</v>
      </c>
      <c r="E175" s="161">
        <v>2123.56</v>
      </c>
      <c r="F175" s="161">
        <v>968.88</v>
      </c>
      <c r="G175" s="22">
        <v>0</v>
      </c>
      <c r="H175" s="167">
        <f>F175/E175*100</f>
        <v>45.62527077172296</v>
      </c>
      <c r="I175" s="23"/>
      <c r="J175" s="23"/>
      <c r="K175" s="23"/>
      <c r="L175" s="23"/>
      <c r="M175" s="23"/>
      <c r="P175" s="3"/>
    </row>
    <row r="176" spans="1:16" s="43" customFormat="1" ht="15">
      <c r="A176" s="20" t="s">
        <v>100</v>
      </c>
      <c r="B176" s="21" t="s">
        <v>101</v>
      </c>
      <c r="C176" s="259"/>
      <c r="D176" s="22"/>
      <c r="E176" s="161"/>
      <c r="F176" s="161"/>
      <c r="G176" s="22"/>
      <c r="H176" s="167"/>
      <c r="I176" s="23"/>
      <c r="J176" s="23"/>
      <c r="K176" s="23"/>
      <c r="L176" s="23"/>
      <c r="M176" s="23"/>
      <c r="P176" s="3"/>
    </row>
    <row r="177" spans="1:16" s="43" customFormat="1" ht="15">
      <c r="A177" s="20" t="s">
        <v>102</v>
      </c>
      <c r="B177" s="21" t="s">
        <v>17</v>
      </c>
      <c r="C177" s="259"/>
      <c r="D177" s="22"/>
      <c r="E177" s="161"/>
      <c r="F177" s="161"/>
      <c r="G177" s="22"/>
      <c r="H177" s="167"/>
      <c r="I177" s="23"/>
      <c r="J177" s="23"/>
      <c r="K177" s="23"/>
      <c r="L177" s="23"/>
      <c r="M177" s="23"/>
      <c r="P177" s="3"/>
    </row>
    <row r="178" spans="1:16" s="13" customFormat="1" ht="15">
      <c r="A178" s="32">
        <v>329</v>
      </c>
      <c r="B178" s="33" t="s">
        <v>18</v>
      </c>
      <c r="C178" s="347"/>
      <c r="D178" s="34"/>
      <c r="E178" s="162"/>
      <c r="F178" s="162"/>
      <c r="G178" s="34"/>
      <c r="H178" s="163"/>
      <c r="I178" s="12"/>
      <c r="J178" s="12"/>
      <c r="K178" s="12"/>
      <c r="L178" s="12"/>
      <c r="M178" s="12"/>
      <c r="P178" s="19"/>
    </row>
    <row r="179" spans="1:13" s="43" customFormat="1" ht="31.5" customHeight="1">
      <c r="A179" s="20" t="s">
        <v>103</v>
      </c>
      <c r="B179" s="21" t="s">
        <v>104</v>
      </c>
      <c r="C179" s="259"/>
      <c r="D179" s="22"/>
      <c r="E179" s="161"/>
      <c r="F179" s="161"/>
      <c r="G179" s="22"/>
      <c r="H179" s="167"/>
      <c r="I179" s="23"/>
      <c r="J179" s="23"/>
      <c r="K179" s="23"/>
      <c r="L179" s="23"/>
      <c r="M179" s="23"/>
    </row>
    <row r="180" spans="1:13" s="43" customFormat="1" ht="15">
      <c r="A180" s="20" t="s">
        <v>105</v>
      </c>
      <c r="B180" s="21" t="s">
        <v>106</v>
      </c>
      <c r="C180" s="259"/>
      <c r="D180" s="22"/>
      <c r="E180" s="161"/>
      <c r="F180" s="161"/>
      <c r="G180" s="22"/>
      <c r="H180" s="167"/>
      <c r="I180" s="23"/>
      <c r="J180" s="23"/>
      <c r="K180" s="23"/>
      <c r="L180" s="23"/>
      <c r="M180" s="23"/>
    </row>
    <row r="181" spans="1:13" s="43" customFormat="1" ht="15">
      <c r="A181" s="20">
        <v>3295</v>
      </c>
      <c r="B181" s="21" t="s">
        <v>107</v>
      </c>
      <c r="C181" s="259"/>
      <c r="D181" s="22"/>
      <c r="E181" s="161"/>
      <c r="F181" s="161"/>
      <c r="G181" s="22"/>
      <c r="H181" s="167"/>
      <c r="I181" s="23"/>
      <c r="J181" s="23"/>
      <c r="K181" s="23"/>
      <c r="L181" s="23"/>
      <c r="M181" s="23"/>
    </row>
    <row r="182" spans="1:13" s="43" customFormat="1" ht="15">
      <c r="A182" s="20" t="s">
        <v>108</v>
      </c>
      <c r="B182" s="21" t="s">
        <v>18</v>
      </c>
      <c r="C182" s="259"/>
      <c r="D182" s="22"/>
      <c r="E182" s="161"/>
      <c r="F182" s="161"/>
      <c r="G182" s="22"/>
      <c r="H182" s="167"/>
      <c r="I182" s="23"/>
      <c r="J182" s="23"/>
      <c r="K182" s="23"/>
      <c r="L182" s="23"/>
      <c r="M182" s="23"/>
    </row>
    <row r="183" spans="1:16" s="13" customFormat="1" ht="15">
      <c r="A183" s="32">
        <v>34</v>
      </c>
      <c r="B183" s="33" t="s">
        <v>19</v>
      </c>
      <c r="C183" s="347">
        <f>SUM(C184)</f>
        <v>0</v>
      </c>
      <c r="D183" s="34">
        <f>SUM(D184)</f>
        <v>0</v>
      </c>
      <c r="E183" s="162">
        <f>SUM(E184)</f>
        <v>0</v>
      </c>
      <c r="F183" s="162">
        <f>SUM(F184)</f>
        <v>0</v>
      </c>
      <c r="G183" s="34"/>
      <c r="H183" s="163"/>
      <c r="I183" s="12"/>
      <c r="J183" s="12"/>
      <c r="K183" s="12"/>
      <c r="L183" s="12"/>
      <c r="M183" s="12"/>
      <c r="P183" s="19"/>
    </row>
    <row r="184" spans="1:16" s="13" customFormat="1" ht="15">
      <c r="A184" s="32">
        <v>343</v>
      </c>
      <c r="B184" s="33" t="s">
        <v>20</v>
      </c>
      <c r="C184" s="347"/>
      <c r="D184" s="34"/>
      <c r="E184" s="162"/>
      <c r="F184" s="162"/>
      <c r="G184" s="34"/>
      <c r="H184" s="163"/>
      <c r="I184" s="12"/>
      <c r="J184" s="12"/>
      <c r="K184" s="12"/>
      <c r="L184" s="12"/>
      <c r="M184" s="12"/>
      <c r="P184" s="19"/>
    </row>
    <row r="185" spans="1:16" s="13" customFormat="1" ht="15">
      <c r="A185" s="64" t="s">
        <v>109</v>
      </c>
      <c r="B185" s="61" t="s">
        <v>110</v>
      </c>
      <c r="C185" s="348"/>
      <c r="D185" s="62"/>
      <c r="E185" s="169"/>
      <c r="F185" s="169"/>
      <c r="G185" s="62"/>
      <c r="H185" s="187"/>
      <c r="I185" s="12"/>
      <c r="J185" s="12"/>
      <c r="K185" s="12"/>
      <c r="L185" s="12"/>
      <c r="M185" s="12"/>
      <c r="P185" s="19"/>
    </row>
    <row r="186" spans="1:16" s="13" customFormat="1" ht="15">
      <c r="A186" s="393" t="s">
        <v>6</v>
      </c>
      <c r="B186" s="394"/>
      <c r="C186" s="260">
        <f>SUM(C160,C163,C183)</f>
        <v>1632.49</v>
      </c>
      <c r="D186" s="188">
        <f>SUM(D160,D163,D183)</f>
        <v>2123.56</v>
      </c>
      <c r="E186" s="188">
        <f>SUM(E160,E163,E183)</f>
        <v>3363.56</v>
      </c>
      <c r="F186" s="188">
        <f>SUM(F160,F163,F183)</f>
        <v>1248.88</v>
      </c>
      <c r="G186" s="10">
        <v>0</v>
      </c>
      <c r="H186" s="188">
        <f>F186/E186*100</f>
        <v>37.129707809582705</v>
      </c>
      <c r="I186" s="12"/>
      <c r="J186" s="12"/>
      <c r="K186" s="12"/>
      <c r="L186" s="12"/>
      <c r="M186" s="12"/>
      <c r="P186" s="19"/>
    </row>
    <row r="187" spans="1:16" s="13" customFormat="1" ht="15.75" customHeight="1">
      <c r="A187" s="11"/>
      <c r="B187" s="11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P187" s="19"/>
    </row>
    <row r="188" spans="1:16" s="38" customFormat="1" ht="15">
      <c r="A188" s="38" t="s">
        <v>81</v>
      </c>
      <c r="B188" s="11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P188" s="82"/>
    </row>
    <row r="189" spans="1:16" s="13" customFormat="1" ht="14.25" customHeight="1">
      <c r="A189" s="379" t="s">
        <v>78</v>
      </c>
      <c r="B189" s="381" t="s">
        <v>3</v>
      </c>
      <c r="C189" s="381" t="s">
        <v>131</v>
      </c>
      <c r="D189" s="376" t="s">
        <v>196</v>
      </c>
      <c r="E189" s="376" t="s">
        <v>197</v>
      </c>
      <c r="F189" s="376" t="s">
        <v>198</v>
      </c>
      <c r="G189" s="376" t="s">
        <v>75</v>
      </c>
      <c r="H189" s="376" t="s">
        <v>75</v>
      </c>
      <c r="I189" s="12"/>
      <c r="J189" s="12"/>
      <c r="K189" s="12"/>
      <c r="L189" s="12"/>
      <c r="M189" s="12"/>
      <c r="P189" s="19"/>
    </row>
    <row r="190" spans="1:16" s="13" customFormat="1" ht="28.5" customHeight="1">
      <c r="A190" s="380"/>
      <c r="B190" s="382"/>
      <c r="C190" s="382"/>
      <c r="D190" s="377"/>
      <c r="E190" s="377"/>
      <c r="F190" s="377"/>
      <c r="G190" s="377"/>
      <c r="H190" s="377"/>
      <c r="I190" s="12"/>
      <c r="J190" s="12"/>
      <c r="K190" s="12"/>
      <c r="L190" s="12"/>
      <c r="M190" s="12"/>
      <c r="P190" s="19"/>
    </row>
    <row r="191" spans="1:16" s="13" customFormat="1" ht="15">
      <c r="A191" s="384">
        <v>1</v>
      </c>
      <c r="B191" s="384"/>
      <c r="C191" s="72">
        <v>2</v>
      </c>
      <c r="D191" s="73">
        <v>3</v>
      </c>
      <c r="E191" s="73">
        <v>4</v>
      </c>
      <c r="F191" s="73">
        <v>5</v>
      </c>
      <c r="G191" s="73" t="s">
        <v>76</v>
      </c>
      <c r="H191" s="73" t="s">
        <v>77</v>
      </c>
      <c r="I191" s="12"/>
      <c r="J191" s="12"/>
      <c r="K191" s="12"/>
      <c r="L191" s="12"/>
      <c r="M191" s="12"/>
      <c r="P191" s="19"/>
    </row>
    <row r="192" spans="1:16" s="13" customFormat="1" ht="15">
      <c r="A192" s="7">
        <v>32</v>
      </c>
      <c r="B192" s="8" t="s">
        <v>11</v>
      </c>
      <c r="C192" s="60">
        <f>SUM(C193:C193)</f>
        <v>0</v>
      </c>
      <c r="D192" s="60">
        <f>SUM(D193:D193)</f>
        <v>0</v>
      </c>
      <c r="E192" s="60">
        <f>SUM(E193:E193)</f>
        <v>0</v>
      </c>
      <c r="F192" s="60">
        <f>SUM(F193:F193)</f>
        <v>0</v>
      </c>
      <c r="G192" s="60"/>
      <c r="H192" s="63"/>
      <c r="I192" s="12"/>
      <c r="J192" s="12"/>
      <c r="K192" s="12"/>
      <c r="L192" s="12"/>
      <c r="M192" s="12"/>
      <c r="P192" s="19"/>
    </row>
    <row r="193" spans="1:16" s="13" customFormat="1" ht="15">
      <c r="A193" s="32">
        <v>323</v>
      </c>
      <c r="B193" s="33" t="s">
        <v>72</v>
      </c>
      <c r="C193" s="93"/>
      <c r="D193" s="83"/>
      <c r="E193" s="83"/>
      <c r="F193" s="83"/>
      <c r="G193" s="83"/>
      <c r="H193" s="124"/>
      <c r="I193" s="12"/>
      <c r="J193" s="12"/>
      <c r="K193" s="12"/>
      <c r="L193" s="12"/>
      <c r="M193" s="12"/>
      <c r="P193" s="19"/>
    </row>
    <row r="194" spans="1:16" s="43" customFormat="1" ht="15">
      <c r="A194" s="64" t="s">
        <v>96</v>
      </c>
      <c r="B194" s="61" t="s">
        <v>97</v>
      </c>
      <c r="C194" s="133"/>
      <c r="D194" s="87"/>
      <c r="E194" s="87"/>
      <c r="F194" s="87"/>
      <c r="G194" s="87"/>
      <c r="H194" s="130"/>
      <c r="I194" s="23"/>
      <c r="J194" s="23"/>
      <c r="K194" s="23"/>
      <c r="L194" s="23"/>
      <c r="M194" s="23"/>
      <c r="P194" s="3"/>
    </row>
    <row r="195" spans="1:16" s="13" customFormat="1" ht="15">
      <c r="A195" s="393" t="s">
        <v>6</v>
      </c>
      <c r="B195" s="394"/>
      <c r="C195" s="10">
        <f>SUM(C192)</f>
        <v>0</v>
      </c>
      <c r="D195" s="10">
        <f>SUM(D192)</f>
        <v>0</v>
      </c>
      <c r="E195" s="10">
        <f>SUM(E192)</f>
        <v>0</v>
      </c>
      <c r="F195" s="10">
        <f>SUM(F192)</f>
        <v>0</v>
      </c>
      <c r="G195" s="10"/>
      <c r="H195" s="10"/>
      <c r="I195" s="12"/>
      <c r="J195" s="12"/>
      <c r="K195" s="12"/>
      <c r="L195" s="12"/>
      <c r="M195" s="12"/>
      <c r="P195" s="19"/>
    </row>
    <row r="196" spans="1:16" s="13" customFormat="1" ht="15">
      <c r="A196" s="11"/>
      <c r="B196" s="11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P196" s="19"/>
    </row>
    <row r="197" spans="1:16" s="13" customFormat="1" ht="15">
      <c r="A197" s="13" t="s">
        <v>154</v>
      </c>
      <c r="B197" s="11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P197" s="19"/>
    </row>
    <row r="198" spans="1:16" s="13" customFormat="1" ht="15.75" customHeight="1">
      <c r="A198" s="379" t="s">
        <v>78</v>
      </c>
      <c r="B198" s="381" t="s">
        <v>3</v>
      </c>
      <c r="C198" s="381" t="s">
        <v>131</v>
      </c>
      <c r="D198" s="376" t="s">
        <v>196</v>
      </c>
      <c r="E198" s="376" t="s">
        <v>197</v>
      </c>
      <c r="F198" s="376" t="s">
        <v>198</v>
      </c>
      <c r="G198" s="376" t="s">
        <v>75</v>
      </c>
      <c r="H198" s="376" t="s">
        <v>75</v>
      </c>
      <c r="I198" s="12"/>
      <c r="J198" s="12"/>
      <c r="K198" s="12"/>
      <c r="L198" s="12"/>
      <c r="M198" s="12"/>
      <c r="P198" s="19"/>
    </row>
    <row r="199" spans="1:16" s="13" customFormat="1" ht="36" customHeight="1">
      <c r="A199" s="380"/>
      <c r="B199" s="382"/>
      <c r="C199" s="382"/>
      <c r="D199" s="377"/>
      <c r="E199" s="377"/>
      <c r="F199" s="377"/>
      <c r="G199" s="377"/>
      <c r="H199" s="377"/>
      <c r="I199" s="12"/>
      <c r="J199" s="12"/>
      <c r="K199" s="12"/>
      <c r="L199" s="12"/>
      <c r="M199" s="12"/>
      <c r="P199" s="19"/>
    </row>
    <row r="200" spans="1:16" s="13" customFormat="1" ht="15">
      <c r="A200" s="384">
        <v>1</v>
      </c>
      <c r="B200" s="384"/>
      <c r="C200" s="72">
        <v>2</v>
      </c>
      <c r="D200" s="73">
        <v>3</v>
      </c>
      <c r="E200" s="73">
        <v>4</v>
      </c>
      <c r="F200" s="73">
        <v>5</v>
      </c>
      <c r="G200" s="73" t="s">
        <v>76</v>
      </c>
      <c r="H200" s="73" t="s">
        <v>77</v>
      </c>
      <c r="I200" s="12"/>
      <c r="J200" s="12"/>
      <c r="K200" s="12"/>
      <c r="L200" s="12"/>
      <c r="M200" s="12"/>
      <c r="P200" s="19"/>
    </row>
    <row r="201" spans="1:16" s="13" customFormat="1" ht="15">
      <c r="A201" s="7">
        <v>31</v>
      </c>
      <c r="B201" s="8" t="s">
        <v>7</v>
      </c>
      <c r="C201" s="201">
        <f>SUM(C202+C205+C207)</f>
        <v>403326.53</v>
      </c>
      <c r="D201" s="158">
        <f>SUM(D202+D205+D207)</f>
        <v>585105.1799999999</v>
      </c>
      <c r="E201" s="158">
        <f>SUM(E202+E205+E207)</f>
        <v>581466.74</v>
      </c>
      <c r="F201" s="158">
        <f>SUM(F202+F205+F207)</f>
        <v>222056.71</v>
      </c>
      <c r="G201" s="158">
        <f aca="true" t="shared" si="6" ref="G201:G208">F201/C201*100</f>
        <v>55.05631132174717</v>
      </c>
      <c r="H201" s="159">
        <f aca="true" t="shared" si="7" ref="H201:H208">F201/E201*100</f>
        <v>38.18906477780655</v>
      </c>
      <c r="I201" s="12"/>
      <c r="J201" s="12"/>
      <c r="K201" s="12"/>
      <c r="L201" s="12"/>
      <c r="M201" s="12"/>
      <c r="P201" s="19"/>
    </row>
    <row r="202" spans="1:16" s="13" customFormat="1" ht="15">
      <c r="A202" s="32">
        <v>311</v>
      </c>
      <c r="B202" s="33" t="s">
        <v>8</v>
      </c>
      <c r="C202" s="202">
        <f>SUM(C203+C204)</f>
        <v>328855.89</v>
      </c>
      <c r="D202" s="162">
        <f>D203+D204</f>
        <v>484028.89999999997</v>
      </c>
      <c r="E202" s="162">
        <f>E203+E204</f>
        <v>480319.06</v>
      </c>
      <c r="F202" s="174">
        <f>SUM(F203:F204)</f>
        <v>183309.97999999998</v>
      </c>
      <c r="G202" s="162">
        <f t="shared" si="6"/>
        <v>55.74173538445669</v>
      </c>
      <c r="H202" s="163">
        <f t="shared" si="7"/>
        <v>38.16421109751505</v>
      </c>
      <c r="I202" s="12"/>
      <c r="J202" s="12"/>
      <c r="K202" s="12"/>
      <c r="L202" s="12"/>
      <c r="M202" s="12"/>
      <c r="P202" s="19"/>
    </row>
    <row r="203" spans="1:16" s="13" customFormat="1" ht="15">
      <c r="A203" s="20">
        <v>3111</v>
      </c>
      <c r="B203" s="21" t="s">
        <v>82</v>
      </c>
      <c r="C203" s="203">
        <v>324773.06</v>
      </c>
      <c r="D203" s="161">
        <v>474738.3</v>
      </c>
      <c r="E203" s="161">
        <v>474738.3</v>
      </c>
      <c r="F203" s="161">
        <v>179111.77</v>
      </c>
      <c r="G203" s="161">
        <f t="shared" si="6"/>
        <v>55.149823695352076</v>
      </c>
      <c r="H203" s="167">
        <f t="shared" si="7"/>
        <v>37.72852748556415</v>
      </c>
      <c r="I203" s="12"/>
      <c r="J203" s="12"/>
      <c r="K203" s="12"/>
      <c r="L203" s="12"/>
      <c r="M203" s="12"/>
      <c r="P203" s="19"/>
    </row>
    <row r="204" spans="1:16" s="13" customFormat="1" ht="15">
      <c r="A204" s="20">
        <v>31113</v>
      </c>
      <c r="B204" s="21" t="s">
        <v>190</v>
      </c>
      <c r="C204" s="203">
        <v>4082.83</v>
      </c>
      <c r="D204" s="161">
        <v>9290.6</v>
      </c>
      <c r="E204" s="161">
        <v>5580.76</v>
      </c>
      <c r="F204" s="161">
        <v>4198.21</v>
      </c>
      <c r="G204" s="161"/>
      <c r="H204" s="167"/>
      <c r="I204" s="12"/>
      <c r="J204" s="12"/>
      <c r="K204" s="12"/>
      <c r="L204" s="12"/>
      <c r="M204" s="12"/>
      <c r="P204" s="19"/>
    </row>
    <row r="205" spans="1:16" s="13" customFormat="1" ht="15">
      <c r="A205" s="207">
        <v>312</v>
      </c>
      <c r="B205" s="208" t="s">
        <v>9</v>
      </c>
      <c r="C205" s="209">
        <f>C206</f>
        <v>20180.81</v>
      </c>
      <c r="D205" s="174">
        <f>D206</f>
        <v>22744.46</v>
      </c>
      <c r="E205" s="174">
        <f>E206</f>
        <v>22744.46</v>
      </c>
      <c r="F205" s="174">
        <f>F206</f>
        <v>8471.01</v>
      </c>
      <c r="G205" s="174">
        <f t="shared" si="6"/>
        <v>41.975569860674575</v>
      </c>
      <c r="H205" s="178">
        <f t="shared" si="7"/>
        <v>37.24427838691268</v>
      </c>
      <c r="I205" s="12"/>
      <c r="J205" s="12"/>
      <c r="K205" s="12"/>
      <c r="L205" s="12"/>
      <c r="M205" s="12"/>
      <c r="P205" s="19"/>
    </row>
    <row r="206" spans="1:16" s="13" customFormat="1" ht="15">
      <c r="A206" s="20">
        <v>3121</v>
      </c>
      <c r="B206" s="21" t="s">
        <v>9</v>
      </c>
      <c r="C206" s="203">
        <v>20180.81</v>
      </c>
      <c r="D206" s="161">
        <v>22744.46</v>
      </c>
      <c r="E206" s="161">
        <v>22744.46</v>
      </c>
      <c r="F206" s="161">
        <v>8471.01</v>
      </c>
      <c r="G206" s="161">
        <f t="shared" si="6"/>
        <v>41.975569860674575</v>
      </c>
      <c r="H206" s="167">
        <f t="shared" si="7"/>
        <v>37.24427838691268</v>
      </c>
      <c r="I206" s="12"/>
      <c r="J206" s="12"/>
      <c r="K206" s="12"/>
      <c r="L206" s="12"/>
      <c r="M206" s="12"/>
      <c r="P206" s="19"/>
    </row>
    <row r="207" spans="1:16" s="13" customFormat="1" ht="15">
      <c r="A207" s="32">
        <v>313</v>
      </c>
      <c r="B207" s="33" t="s">
        <v>10</v>
      </c>
      <c r="C207" s="202">
        <f>SUM(C208:C209)</f>
        <v>54289.83</v>
      </c>
      <c r="D207" s="204">
        <f>D208</f>
        <v>78331.82</v>
      </c>
      <c r="E207" s="204">
        <f>E208+E209</f>
        <v>78403.22</v>
      </c>
      <c r="F207" s="204">
        <f>SUM(F208:F209)</f>
        <v>30275.72</v>
      </c>
      <c r="G207" s="204">
        <f t="shared" si="6"/>
        <v>55.7668351512613</v>
      </c>
      <c r="H207" s="163">
        <f t="shared" si="7"/>
        <v>38.61540380611919</v>
      </c>
      <c r="I207" s="12"/>
      <c r="J207" s="12"/>
      <c r="K207" s="12"/>
      <c r="L207" s="12"/>
      <c r="M207" s="12"/>
      <c r="P207" s="19"/>
    </row>
    <row r="208" spans="1:16" s="13" customFormat="1" ht="15">
      <c r="A208" s="20">
        <v>3132</v>
      </c>
      <c r="B208" s="21" t="s">
        <v>83</v>
      </c>
      <c r="C208" s="203">
        <v>54220.41</v>
      </c>
      <c r="D208" s="205">
        <v>78331.82</v>
      </c>
      <c r="E208" s="205">
        <v>78331.82</v>
      </c>
      <c r="F208" s="206">
        <v>30204.32</v>
      </c>
      <c r="G208" s="205">
        <f t="shared" si="6"/>
        <v>55.70655035622194</v>
      </c>
      <c r="H208" s="167">
        <f t="shared" si="7"/>
        <v>38.559451318761646</v>
      </c>
      <c r="I208" s="12"/>
      <c r="J208" s="12"/>
      <c r="K208" s="12"/>
      <c r="L208" s="12"/>
      <c r="M208" s="12"/>
      <c r="P208" s="19"/>
    </row>
    <row r="209" spans="1:16" s="13" customFormat="1" ht="30">
      <c r="A209" s="20">
        <v>3133</v>
      </c>
      <c r="B209" s="21" t="s">
        <v>84</v>
      </c>
      <c r="C209" s="203">
        <v>69.42</v>
      </c>
      <c r="D209" s="205">
        <v>0</v>
      </c>
      <c r="E209" s="205">
        <v>71.4</v>
      </c>
      <c r="F209" s="205">
        <v>71.4</v>
      </c>
      <c r="G209" s="205">
        <v>0</v>
      </c>
      <c r="H209" s="167">
        <v>0</v>
      </c>
      <c r="I209" s="12"/>
      <c r="J209" s="12"/>
      <c r="K209" s="12"/>
      <c r="L209" s="12"/>
      <c r="M209" s="12"/>
      <c r="P209" s="19"/>
    </row>
    <row r="210" spans="1:16" s="13" customFormat="1" ht="15">
      <c r="A210" s="32">
        <v>32</v>
      </c>
      <c r="B210" s="33" t="s">
        <v>11</v>
      </c>
      <c r="C210" s="162">
        <f>SUM(C211+C213+C216+C221+C223)</f>
        <v>11031.150000000001</v>
      </c>
      <c r="D210" s="162">
        <f>SUM(D211+D213+D216+D221+D223)</f>
        <v>10496.71</v>
      </c>
      <c r="E210" s="162">
        <f>SUM(E211+E213+E216+E221+E223)</f>
        <v>12854.630000000001</v>
      </c>
      <c r="F210" s="162">
        <f>SUM(F211+F213+F216+F221+F223)</f>
        <v>5650.83</v>
      </c>
      <c r="G210" s="162">
        <f>F210/C210*100</f>
        <v>51.226118763682834</v>
      </c>
      <c r="H210" s="163">
        <f>F210/E210*100</f>
        <v>43.959491638421326</v>
      </c>
      <c r="I210" s="12"/>
      <c r="J210" s="12"/>
      <c r="K210" s="12"/>
      <c r="L210" s="12"/>
      <c r="M210" s="12"/>
      <c r="P210" s="19"/>
    </row>
    <row r="211" spans="1:16" s="13" customFormat="1" ht="15">
      <c r="A211" s="32">
        <v>321</v>
      </c>
      <c r="B211" s="33" t="s">
        <v>12</v>
      </c>
      <c r="C211" s="162">
        <f>C212</f>
        <v>0</v>
      </c>
      <c r="D211" s="162">
        <f>SUM(D212)</f>
        <v>0</v>
      </c>
      <c r="E211" s="162">
        <f>E212</f>
        <v>0</v>
      </c>
      <c r="F211" s="162">
        <f>SUM(F212:F215)</f>
        <v>0</v>
      </c>
      <c r="G211" s="162">
        <v>0</v>
      </c>
      <c r="H211" s="163">
        <v>0</v>
      </c>
      <c r="I211" s="12"/>
      <c r="J211" s="12"/>
      <c r="K211" s="12"/>
      <c r="L211" s="12"/>
      <c r="M211" s="12"/>
      <c r="P211" s="19"/>
    </row>
    <row r="212" spans="1:16" s="13" customFormat="1" ht="15">
      <c r="A212" s="217">
        <v>3212</v>
      </c>
      <c r="B212" s="218" t="s">
        <v>152</v>
      </c>
      <c r="C212" s="176">
        <v>0</v>
      </c>
      <c r="D212" s="176"/>
      <c r="E212" s="176"/>
      <c r="F212" s="176">
        <v>0</v>
      </c>
      <c r="G212" s="176">
        <v>0</v>
      </c>
      <c r="H212" s="219">
        <v>0</v>
      </c>
      <c r="I212" s="12"/>
      <c r="J212" s="12"/>
      <c r="K212" s="12"/>
      <c r="L212" s="12"/>
      <c r="M212" s="12"/>
      <c r="P212" s="19"/>
    </row>
    <row r="213" spans="1:16" s="13" customFormat="1" ht="15">
      <c r="A213" s="32">
        <v>322</v>
      </c>
      <c r="B213" s="33" t="s">
        <v>149</v>
      </c>
      <c r="C213" s="202">
        <f>SUM(C214:C215)</f>
        <v>0</v>
      </c>
      <c r="D213" s="162">
        <f>SUM(D214:D215)</f>
        <v>597.25</v>
      </c>
      <c r="E213" s="162">
        <f>SUM(E214:E215)</f>
        <v>597.25</v>
      </c>
      <c r="F213" s="162">
        <f>SUM(F214:F215)</f>
        <v>0</v>
      </c>
      <c r="G213" s="162">
        <v>0</v>
      </c>
      <c r="H213" s="163">
        <v>0</v>
      </c>
      <c r="I213" s="12"/>
      <c r="J213" s="12"/>
      <c r="K213" s="12"/>
      <c r="L213" s="12"/>
      <c r="M213" s="12"/>
      <c r="P213" s="19"/>
    </row>
    <row r="214" spans="1:14" s="13" customFormat="1" ht="15">
      <c r="A214" s="20">
        <v>3221</v>
      </c>
      <c r="B214" s="21" t="s">
        <v>159</v>
      </c>
      <c r="C214" s="203">
        <v>0</v>
      </c>
      <c r="D214" s="161">
        <v>199.08</v>
      </c>
      <c r="E214" s="161">
        <v>199.08</v>
      </c>
      <c r="F214" s="161">
        <v>0</v>
      </c>
      <c r="G214" s="161">
        <v>0</v>
      </c>
      <c r="H214" s="167">
        <v>0</v>
      </c>
      <c r="I214" s="12"/>
      <c r="J214" s="12"/>
      <c r="K214" s="12"/>
      <c r="N214" s="19"/>
    </row>
    <row r="215" spans="1:14" s="13" customFormat="1" ht="15">
      <c r="A215" s="64">
        <v>3222</v>
      </c>
      <c r="B215" s="61" t="s">
        <v>135</v>
      </c>
      <c r="C215" s="197"/>
      <c r="D215" s="169">
        <v>398.17</v>
      </c>
      <c r="E215" s="169">
        <v>398.17</v>
      </c>
      <c r="F215" s="169">
        <v>0</v>
      </c>
      <c r="G215" s="169">
        <v>0</v>
      </c>
      <c r="H215" s="170">
        <v>0</v>
      </c>
      <c r="I215" s="12"/>
      <c r="J215" s="12"/>
      <c r="K215" s="12"/>
      <c r="N215" s="19"/>
    </row>
    <row r="216" spans="1:15" ht="19.5" customHeight="1">
      <c r="A216" s="211">
        <v>323</v>
      </c>
      <c r="B216" s="212" t="s">
        <v>16</v>
      </c>
      <c r="C216" s="213">
        <f>SUM(C217:C220)</f>
        <v>5728.02</v>
      </c>
      <c r="D216" s="214">
        <f>SUM(D217:D220)</f>
        <v>6237.97</v>
      </c>
      <c r="E216" s="214">
        <f>SUM(E217:E220)</f>
        <v>6796.13</v>
      </c>
      <c r="F216" s="214">
        <f>SUM(F217:F220)</f>
        <v>1731.36</v>
      </c>
      <c r="G216" s="214">
        <f>F216/C216*100</f>
        <v>30.226151445001936</v>
      </c>
      <c r="H216" s="170">
        <f>F216/E216*100</f>
        <v>25.475675126873675</v>
      </c>
      <c r="I216" s="41"/>
      <c r="J216" s="41"/>
      <c r="K216" s="41"/>
      <c r="L216" s="41"/>
      <c r="M216" s="41"/>
      <c r="N216" s="35"/>
      <c r="O216" s="35"/>
    </row>
    <row r="217" spans="1:15" ht="27.75" customHeight="1">
      <c r="A217" s="64">
        <v>3235</v>
      </c>
      <c r="B217" s="61" t="s">
        <v>137</v>
      </c>
      <c r="C217" s="197">
        <v>617.12</v>
      </c>
      <c r="D217" s="169">
        <v>0</v>
      </c>
      <c r="E217" s="169">
        <v>0</v>
      </c>
      <c r="F217" s="169">
        <v>199.08</v>
      </c>
      <c r="G217" s="169">
        <v>0</v>
      </c>
      <c r="H217" s="170">
        <v>0</v>
      </c>
      <c r="I217" s="41"/>
      <c r="J217" s="41"/>
      <c r="K217" s="41"/>
      <c r="L217" s="41"/>
      <c r="M217" s="41"/>
      <c r="N217" s="35"/>
      <c r="O217" s="35"/>
    </row>
    <row r="218" spans="1:15" ht="15">
      <c r="A218" s="64">
        <v>3236</v>
      </c>
      <c r="B218" s="61" t="s">
        <v>139</v>
      </c>
      <c r="C218" s="197">
        <v>59.73</v>
      </c>
      <c r="D218" s="169">
        <v>0</v>
      </c>
      <c r="E218" s="169">
        <v>0</v>
      </c>
      <c r="F218" s="169">
        <v>0</v>
      </c>
      <c r="G218" s="169">
        <f>F218/C218*100</f>
        <v>0</v>
      </c>
      <c r="H218" s="170" t="e">
        <f>F218/E218*100</f>
        <v>#DIV/0!</v>
      </c>
      <c r="I218" s="41"/>
      <c r="J218" s="41"/>
      <c r="K218" s="41"/>
      <c r="L218" s="41"/>
      <c r="M218" s="41"/>
      <c r="N218" s="35"/>
      <c r="O218" s="35"/>
    </row>
    <row r="219" spans="1:15" ht="15">
      <c r="A219" s="64">
        <v>3237</v>
      </c>
      <c r="B219" s="61" t="s">
        <v>153</v>
      </c>
      <c r="C219" s="197">
        <v>5051.17</v>
      </c>
      <c r="D219" s="169">
        <v>5707.08</v>
      </c>
      <c r="E219" s="169">
        <v>5707.08</v>
      </c>
      <c r="F219" s="169">
        <v>832.28</v>
      </c>
      <c r="G219" s="169">
        <v>0</v>
      </c>
      <c r="H219" s="170">
        <v>0</v>
      </c>
      <c r="I219" s="41"/>
      <c r="J219" s="41"/>
      <c r="K219" s="41"/>
      <c r="L219" s="41"/>
      <c r="M219" s="41"/>
      <c r="N219" s="35"/>
      <c r="O219" s="35"/>
    </row>
    <row r="220" spans="1:14" s="13" customFormat="1" ht="15">
      <c r="A220" s="221">
        <v>3239</v>
      </c>
      <c r="B220" s="222" t="s">
        <v>17</v>
      </c>
      <c r="C220" s="223">
        <v>0</v>
      </c>
      <c r="D220" s="179">
        <v>530.89</v>
      </c>
      <c r="E220" s="179">
        <v>1089.05</v>
      </c>
      <c r="F220" s="179">
        <v>700</v>
      </c>
      <c r="G220" s="179">
        <v>0</v>
      </c>
      <c r="H220" s="190">
        <v>0</v>
      </c>
      <c r="I220" s="12"/>
      <c r="J220" s="12"/>
      <c r="K220" s="12"/>
      <c r="N220" s="19"/>
    </row>
    <row r="221" spans="1:14" s="13" customFormat="1" ht="30">
      <c r="A221" s="211">
        <v>324</v>
      </c>
      <c r="B221" s="212" t="s">
        <v>201</v>
      </c>
      <c r="C221" s="213">
        <f>C222</f>
        <v>0</v>
      </c>
      <c r="D221" s="214"/>
      <c r="E221" s="214">
        <f>E222</f>
        <v>0</v>
      </c>
      <c r="F221" s="214">
        <f>F222</f>
        <v>0</v>
      </c>
      <c r="G221" s="214"/>
      <c r="H221" s="220"/>
      <c r="I221" s="12"/>
      <c r="J221" s="12"/>
      <c r="K221" s="12"/>
      <c r="N221" s="19"/>
    </row>
    <row r="222" spans="1:14" s="13" customFormat="1" ht="15">
      <c r="A222" s="221">
        <v>32411</v>
      </c>
      <c r="B222" s="222" t="s">
        <v>202</v>
      </c>
      <c r="C222" s="223">
        <v>0</v>
      </c>
      <c r="D222" s="179"/>
      <c r="E222" s="179"/>
      <c r="F222" s="179"/>
      <c r="G222" s="179"/>
      <c r="H222" s="190"/>
      <c r="I222" s="12"/>
      <c r="J222" s="12"/>
      <c r="K222" s="12"/>
      <c r="N222" s="19"/>
    </row>
    <row r="223" spans="1:14" s="13" customFormat="1" ht="15">
      <c r="A223" s="211">
        <v>329</v>
      </c>
      <c r="B223" s="212" t="s">
        <v>18</v>
      </c>
      <c r="C223" s="213">
        <f>SUM(C224:C227)</f>
        <v>5303.13</v>
      </c>
      <c r="D223" s="214">
        <f>SUM(D224:D227)</f>
        <v>3661.49</v>
      </c>
      <c r="E223" s="214">
        <f>SUM(E224:E227)</f>
        <v>5461.25</v>
      </c>
      <c r="F223" s="214">
        <f>SUM(F224:F227)</f>
        <v>3919.4700000000003</v>
      </c>
      <c r="G223" s="214">
        <f>F223/C223*100</f>
        <v>73.90861623230055</v>
      </c>
      <c r="H223" s="220">
        <f>F223/E223*100</f>
        <v>71.76873426413367</v>
      </c>
      <c r="I223" s="12"/>
      <c r="J223" s="12"/>
      <c r="K223" s="12"/>
      <c r="N223" s="19"/>
    </row>
    <row r="224" spans="1:14" s="43" customFormat="1" ht="15">
      <c r="A224" s="192">
        <v>3291</v>
      </c>
      <c r="B224" s="71" t="s">
        <v>150</v>
      </c>
      <c r="C224" s="215">
        <v>0</v>
      </c>
      <c r="D224" s="194">
        <v>0</v>
      </c>
      <c r="E224" s="194">
        <v>0</v>
      </c>
      <c r="F224" s="194">
        <v>0</v>
      </c>
      <c r="G224" s="194">
        <v>0</v>
      </c>
      <c r="H224" s="216">
        <v>0</v>
      </c>
      <c r="I224" s="23"/>
      <c r="J224" s="23"/>
      <c r="K224" s="23"/>
      <c r="N224" s="3"/>
    </row>
    <row r="225" spans="1:14" s="13" customFormat="1" ht="15">
      <c r="A225" s="192">
        <v>3295</v>
      </c>
      <c r="B225" s="71" t="s">
        <v>151</v>
      </c>
      <c r="C225" s="215">
        <v>1481.52</v>
      </c>
      <c r="D225" s="194">
        <v>1537.93</v>
      </c>
      <c r="E225" s="194">
        <v>1537.93</v>
      </c>
      <c r="F225" s="194">
        <v>824.43</v>
      </c>
      <c r="G225" s="194">
        <f>F225/C225*100</f>
        <v>55.64757816296776</v>
      </c>
      <c r="H225" s="216">
        <f>F225/E225*100</f>
        <v>53.60647103574284</v>
      </c>
      <c r="I225" s="12"/>
      <c r="J225" s="12"/>
      <c r="K225" s="12"/>
      <c r="N225" s="19"/>
    </row>
    <row r="226" spans="1:14" s="13" customFormat="1" ht="15">
      <c r="A226" s="192">
        <v>3296</v>
      </c>
      <c r="B226" s="71" t="s">
        <v>180</v>
      </c>
      <c r="C226" s="215">
        <v>1990.04</v>
      </c>
      <c r="D226" s="194">
        <v>0</v>
      </c>
      <c r="E226" s="194">
        <v>1799.76</v>
      </c>
      <c r="F226" s="194">
        <v>1799.76</v>
      </c>
      <c r="G226" s="194">
        <v>0</v>
      </c>
      <c r="H226" s="216">
        <v>0</v>
      </c>
      <c r="I226" s="12"/>
      <c r="J226" s="12"/>
      <c r="K226" s="12"/>
      <c r="N226" s="19"/>
    </row>
    <row r="227" spans="1:14" s="43" customFormat="1" ht="15">
      <c r="A227" s="192">
        <v>3299</v>
      </c>
      <c r="B227" s="71" t="s">
        <v>18</v>
      </c>
      <c r="C227" s="215">
        <v>1831.57</v>
      </c>
      <c r="D227" s="194">
        <v>2123.56</v>
      </c>
      <c r="E227" s="194">
        <v>2123.56</v>
      </c>
      <c r="F227" s="194">
        <v>1295.28</v>
      </c>
      <c r="G227" s="194">
        <f>F227/C227*100</f>
        <v>70.71965581441059</v>
      </c>
      <c r="H227" s="216">
        <f>F227/E227*100</f>
        <v>60.99568648872648</v>
      </c>
      <c r="I227" s="23"/>
      <c r="J227" s="23"/>
      <c r="K227" s="23"/>
      <c r="N227" s="3"/>
    </row>
    <row r="228" spans="1:14" s="43" customFormat="1" ht="15">
      <c r="A228" s="261">
        <v>343</v>
      </c>
      <c r="B228" s="262" t="s">
        <v>20</v>
      </c>
      <c r="C228" s="263">
        <f>C229</f>
        <v>1719.64</v>
      </c>
      <c r="D228" s="243"/>
      <c r="E228" s="243">
        <f>E229</f>
        <v>1838.68</v>
      </c>
      <c r="F228" s="243">
        <f>F229</f>
        <v>1838.68</v>
      </c>
      <c r="G228" s="243"/>
      <c r="H228" s="264"/>
      <c r="I228" s="23"/>
      <c r="J228" s="23"/>
      <c r="K228" s="23"/>
      <c r="N228" s="3"/>
    </row>
    <row r="229" spans="1:14" s="43" customFormat="1" ht="15">
      <c r="A229" s="192">
        <v>3433</v>
      </c>
      <c r="B229" s="71" t="s">
        <v>186</v>
      </c>
      <c r="C229" s="215">
        <v>1719.64</v>
      </c>
      <c r="D229" s="194"/>
      <c r="E229" s="194">
        <v>1838.68</v>
      </c>
      <c r="F229" s="194">
        <v>1838.68</v>
      </c>
      <c r="G229" s="194"/>
      <c r="H229" s="216"/>
      <c r="I229" s="23"/>
      <c r="J229" s="23"/>
      <c r="K229" s="23"/>
      <c r="N229" s="3"/>
    </row>
    <row r="230" spans="1:14" s="43" customFormat="1" ht="15">
      <c r="A230" s="261">
        <v>381</v>
      </c>
      <c r="B230" s="262" t="s">
        <v>210</v>
      </c>
      <c r="C230" s="263"/>
      <c r="D230" s="243"/>
      <c r="E230" s="243"/>
      <c r="F230" s="243">
        <f>F231</f>
        <v>236.38</v>
      </c>
      <c r="G230" s="243"/>
      <c r="H230" s="264"/>
      <c r="I230" s="23"/>
      <c r="J230" s="23"/>
      <c r="K230" s="23"/>
      <c r="N230" s="3"/>
    </row>
    <row r="231" spans="1:14" s="43" customFormat="1" ht="15">
      <c r="A231" s="192">
        <v>3812</v>
      </c>
      <c r="B231" s="71" t="s">
        <v>211</v>
      </c>
      <c r="C231" s="215"/>
      <c r="D231" s="194"/>
      <c r="E231" s="194"/>
      <c r="F231" s="194">
        <v>236.38</v>
      </c>
      <c r="G231" s="194"/>
      <c r="H231" s="216"/>
      <c r="I231" s="23"/>
      <c r="J231" s="23"/>
      <c r="K231" s="23"/>
      <c r="N231" s="3"/>
    </row>
    <row r="232" spans="1:14" s="43" customFormat="1" ht="15">
      <c r="A232" s="261">
        <v>424</v>
      </c>
      <c r="B232" s="262" t="s">
        <v>195</v>
      </c>
      <c r="C232" s="263">
        <f>C233</f>
        <v>359.13</v>
      </c>
      <c r="D232" s="194"/>
      <c r="E232" s="243">
        <f>E233</f>
        <v>0</v>
      </c>
      <c r="F232" s="243">
        <f>F233</f>
        <v>0</v>
      </c>
      <c r="G232" s="194"/>
      <c r="H232" s="216"/>
      <c r="I232" s="23"/>
      <c r="J232" s="23"/>
      <c r="K232" s="23"/>
      <c r="N232" s="3"/>
    </row>
    <row r="233" spans="1:14" s="43" customFormat="1" ht="15">
      <c r="A233" s="192">
        <v>4241</v>
      </c>
      <c r="B233" s="71" t="s">
        <v>195</v>
      </c>
      <c r="C233" s="215">
        <v>359.13</v>
      </c>
      <c r="D233" s="194"/>
      <c r="E233" s="194"/>
      <c r="F233" s="194">
        <v>0</v>
      </c>
      <c r="G233" s="194"/>
      <c r="H233" s="216"/>
      <c r="I233" s="23"/>
      <c r="J233" s="23"/>
      <c r="K233" s="23"/>
      <c r="N233" s="3"/>
    </row>
    <row r="234" spans="1:14" s="13" customFormat="1" ht="15">
      <c r="A234" s="421" t="s">
        <v>6</v>
      </c>
      <c r="B234" s="422"/>
      <c r="C234" s="224">
        <f>SUM(C201+C210+C228+C232)</f>
        <v>416436.45000000007</v>
      </c>
      <c r="D234" s="225">
        <f>SUM(D201+D210)</f>
        <v>595601.8899999999</v>
      </c>
      <c r="E234" s="225">
        <f>SUM(E201+E210+E228+F230+E232)</f>
        <v>596396.43</v>
      </c>
      <c r="F234" s="225">
        <f>SUM(F201+F210+F228+F230+F232)</f>
        <v>229782.59999999998</v>
      </c>
      <c r="G234" s="225">
        <f>F234/C234*100</f>
        <v>55.178311120460265</v>
      </c>
      <c r="H234" s="226">
        <f>F234/E234*100</f>
        <v>38.52850024605277</v>
      </c>
      <c r="I234" s="12"/>
      <c r="J234" s="12"/>
      <c r="K234" s="12"/>
      <c r="N234" s="19"/>
    </row>
    <row r="235" spans="1:14" s="13" customFormat="1" ht="15">
      <c r="A235" s="11"/>
      <c r="B235" s="11"/>
      <c r="C235" s="12"/>
      <c r="D235" s="12"/>
      <c r="E235" s="12"/>
      <c r="F235" s="12"/>
      <c r="G235" s="12"/>
      <c r="H235" s="12"/>
      <c r="I235" s="12"/>
      <c r="J235" s="12"/>
      <c r="K235" s="12"/>
      <c r="N235" s="19"/>
    </row>
    <row r="236" spans="1:11" s="35" customFormat="1" ht="26.25" customHeight="1">
      <c r="A236" s="397" t="s">
        <v>121</v>
      </c>
      <c r="B236" s="397"/>
      <c r="C236" s="397"/>
      <c r="D236" s="86"/>
      <c r="E236" s="12"/>
      <c r="F236" s="12"/>
      <c r="G236" s="12"/>
      <c r="H236" s="12"/>
      <c r="I236" s="12"/>
      <c r="J236" s="12"/>
      <c r="K236" s="12"/>
    </row>
    <row r="237" spans="1:15" ht="19.5" customHeight="1">
      <c r="A237" s="38" t="s">
        <v>80</v>
      </c>
      <c r="B237" s="39"/>
      <c r="C237" s="39"/>
      <c r="D237" s="39"/>
      <c r="E237" s="39"/>
      <c r="F237" s="39"/>
      <c r="G237" s="39"/>
      <c r="H237" s="39"/>
      <c r="I237" s="41"/>
      <c r="J237" s="41"/>
      <c r="K237" s="41"/>
      <c r="L237" s="41"/>
      <c r="M237" s="41"/>
      <c r="N237" s="35"/>
      <c r="O237" s="35"/>
    </row>
    <row r="238" spans="1:15" ht="19.5" customHeight="1">
      <c r="A238" s="379" t="s">
        <v>78</v>
      </c>
      <c r="B238" s="381" t="s">
        <v>3</v>
      </c>
      <c r="C238" s="381" t="s">
        <v>131</v>
      </c>
      <c r="D238" s="376" t="s">
        <v>196</v>
      </c>
      <c r="E238" s="376" t="s">
        <v>197</v>
      </c>
      <c r="F238" s="376" t="s">
        <v>198</v>
      </c>
      <c r="G238" s="376" t="s">
        <v>75</v>
      </c>
      <c r="H238" s="376" t="s">
        <v>75</v>
      </c>
      <c r="I238" s="41"/>
      <c r="J238" s="41"/>
      <c r="K238" s="41"/>
      <c r="L238" s="41"/>
      <c r="M238" s="41"/>
      <c r="N238" s="35"/>
      <c r="O238" s="35"/>
    </row>
    <row r="239" spans="1:15" ht="27.75" customHeight="1">
      <c r="A239" s="380"/>
      <c r="B239" s="382"/>
      <c r="C239" s="382"/>
      <c r="D239" s="377"/>
      <c r="E239" s="377"/>
      <c r="F239" s="377"/>
      <c r="G239" s="377"/>
      <c r="H239" s="377"/>
      <c r="I239" s="41"/>
      <c r="J239" s="41"/>
      <c r="K239" s="41"/>
      <c r="L239" s="41"/>
      <c r="M239" s="41"/>
      <c r="N239" s="35"/>
      <c r="O239" s="35"/>
    </row>
    <row r="240" spans="1:15" ht="15">
      <c r="A240" s="384">
        <v>1</v>
      </c>
      <c r="B240" s="384"/>
      <c r="C240" s="72">
        <v>2</v>
      </c>
      <c r="D240" s="73">
        <v>3</v>
      </c>
      <c r="E240" s="73">
        <v>4</v>
      </c>
      <c r="F240" s="73">
        <v>5</v>
      </c>
      <c r="G240" s="73" t="s">
        <v>76</v>
      </c>
      <c r="H240" s="73" t="s">
        <v>77</v>
      </c>
      <c r="I240" s="41"/>
      <c r="J240" s="41"/>
      <c r="K240" s="41"/>
      <c r="L240" s="41"/>
      <c r="M240" s="41"/>
      <c r="N240" s="35"/>
      <c r="O240" s="35"/>
    </row>
    <row r="241" spans="1:15" ht="17.25" customHeight="1">
      <c r="A241" s="136">
        <v>42</v>
      </c>
      <c r="B241" s="134" t="s">
        <v>22</v>
      </c>
      <c r="C241" s="227">
        <f>SUM(C242+C245)</f>
        <v>1357.09</v>
      </c>
      <c r="D241" s="158">
        <f>SUM(D242)</f>
        <v>3981.68</v>
      </c>
      <c r="E241" s="158">
        <f>SUM(E242)</f>
        <v>3981.68</v>
      </c>
      <c r="F241" s="158">
        <f>SUM(F242+F245)</f>
        <v>1504.31</v>
      </c>
      <c r="G241" s="158">
        <f>F241/C241*100</f>
        <v>110.84821198299302</v>
      </c>
      <c r="H241" s="228">
        <f>F241/E241*100</f>
        <v>37.78078599987945</v>
      </c>
      <c r="I241" s="41"/>
      <c r="J241" s="41"/>
      <c r="K241" s="41"/>
      <c r="L241" s="41"/>
      <c r="M241" s="41"/>
      <c r="N241" s="35"/>
      <c r="O241" s="35"/>
    </row>
    <row r="242" spans="1:15" s="19" customFormat="1" ht="15">
      <c r="A242" s="84">
        <v>422</v>
      </c>
      <c r="B242" s="121" t="s">
        <v>21</v>
      </c>
      <c r="C242" s="229">
        <f>SUM(C243:C244)</f>
        <v>1357.09</v>
      </c>
      <c r="D242" s="162">
        <f>D243</f>
        <v>3981.68</v>
      </c>
      <c r="E242" s="162">
        <f>SUM(E243:E244)</f>
        <v>3981.68</v>
      </c>
      <c r="F242" s="162">
        <f>SUM(F243:F244)</f>
        <v>1504.31</v>
      </c>
      <c r="G242" s="162">
        <f>F242/C242*100</f>
        <v>110.84821198299302</v>
      </c>
      <c r="H242" s="230">
        <f>F242/E242*100</f>
        <v>37.78078599987945</v>
      </c>
      <c r="I242" s="407"/>
      <c r="J242" s="407"/>
      <c r="K242" s="407"/>
      <c r="L242" s="400"/>
      <c r="M242" s="400"/>
      <c r="N242" s="35"/>
      <c r="O242" s="35"/>
    </row>
    <row r="243" spans="1:15" ht="15">
      <c r="A243" s="139" t="s">
        <v>111</v>
      </c>
      <c r="B243" s="135" t="s">
        <v>112</v>
      </c>
      <c r="C243" s="231">
        <v>235.58</v>
      </c>
      <c r="D243" s="169">
        <v>3981.68</v>
      </c>
      <c r="E243" s="169">
        <v>3981.68</v>
      </c>
      <c r="F243" s="169">
        <v>1504.31</v>
      </c>
      <c r="G243" s="169">
        <f>F243/C243*100</f>
        <v>638.5559045759402</v>
      </c>
      <c r="H243" s="232">
        <f>F243/E243*100</f>
        <v>37.78078599987945</v>
      </c>
      <c r="I243" s="407"/>
      <c r="J243" s="407"/>
      <c r="K243" s="407"/>
      <c r="L243" s="400"/>
      <c r="M243" s="400"/>
      <c r="N243" s="35"/>
      <c r="O243" s="35"/>
    </row>
    <row r="244" spans="1:15" ht="15">
      <c r="A244" s="236">
        <v>4223</v>
      </c>
      <c r="B244" s="237" t="s">
        <v>184</v>
      </c>
      <c r="C244" s="238">
        <v>1121.51</v>
      </c>
      <c r="D244" s="194"/>
      <c r="E244" s="194">
        <v>0</v>
      </c>
      <c r="F244" s="194">
        <v>0</v>
      </c>
      <c r="G244" s="194">
        <v>0</v>
      </c>
      <c r="H244" s="239" t="e">
        <f>F244/E244*100</f>
        <v>#DIV/0!</v>
      </c>
      <c r="I244" s="407"/>
      <c r="J244" s="407"/>
      <c r="K244" s="407"/>
      <c r="L244" s="400"/>
      <c r="M244" s="400"/>
      <c r="N244" s="35"/>
      <c r="O244" s="35"/>
    </row>
    <row r="245" spans="1:15" ht="15">
      <c r="A245" s="240">
        <v>426</v>
      </c>
      <c r="B245" s="241" t="s">
        <v>144</v>
      </c>
      <c r="C245" s="242">
        <f>C246</f>
        <v>0</v>
      </c>
      <c r="D245" s="243">
        <f>D246</f>
        <v>0</v>
      </c>
      <c r="E245" s="243">
        <f>E246</f>
        <v>0</v>
      </c>
      <c r="F245" s="243">
        <v>0</v>
      </c>
      <c r="G245" s="243">
        <v>0</v>
      </c>
      <c r="H245" s="244">
        <v>0</v>
      </c>
      <c r="I245" s="407"/>
      <c r="J245" s="407"/>
      <c r="K245" s="407"/>
      <c r="L245" s="400"/>
      <c r="M245" s="400"/>
      <c r="N245" s="35"/>
      <c r="O245" s="35"/>
    </row>
    <row r="246" spans="1:15" ht="15">
      <c r="A246" s="236">
        <v>4264</v>
      </c>
      <c r="B246" s="237" t="s">
        <v>164</v>
      </c>
      <c r="C246" s="238">
        <v>0</v>
      </c>
      <c r="D246" s="194">
        <v>0</v>
      </c>
      <c r="E246" s="194">
        <v>0</v>
      </c>
      <c r="F246" s="194">
        <v>0</v>
      </c>
      <c r="G246" s="194">
        <v>0</v>
      </c>
      <c r="H246" s="239">
        <v>0</v>
      </c>
      <c r="I246" s="407"/>
      <c r="J246" s="407"/>
      <c r="K246" s="407"/>
      <c r="L246" s="400"/>
      <c r="M246" s="400"/>
      <c r="N246" s="35"/>
      <c r="O246" s="35"/>
    </row>
    <row r="247" spans="1:15" ht="15">
      <c r="A247" s="236">
        <v>451</v>
      </c>
      <c r="B247" s="237" t="s">
        <v>181</v>
      </c>
      <c r="C247" s="238">
        <f>C248</f>
        <v>0</v>
      </c>
      <c r="D247" s="194">
        <f>D248</f>
        <v>0</v>
      </c>
      <c r="E247" s="194">
        <f>E248</f>
        <v>127333.47</v>
      </c>
      <c r="F247" s="194">
        <f>F248</f>
        <v>38398.19</v>
      </c>
      <c r="G247" s="194">
        <v>0</v>
      </c>
      <c r="H247" s="239">
        <f>F247/E247*100</f>
        <v>30.155614230885252</v>
      </c>
      <c r="I247" s="407"/>
      <c r="J247" s="407"/>
      <c r="K247" s="407"/>
      <c r="L247" s="400"/>
      <c r="M247" s="400"/>
      <c r="N247" s="35"/>
      <c r="O247" s="35"/>
    </row>
    <row r="248" spans="1:15" ht="15">
      <c r="A248" s="236">
        <v>45111</v>
      </c>
      <c r="B248" s="237" t="s">
        <v>181</v>
      </c>
      <c r="C248" s="238">
        <v>0</v>
      </c>
      <c r="D248" s="194">
        <v>0</v>
      </c>
      <c r="E248" s="194">
        <v>127333.47</v>
      </c>
      <c r="F248" s="194">
        <v>38398.19</v>
      </c>
      <c r="G248" s="194">
        <v>0</v>
      </c>
      <c r="H248" s="239">
        <v>0</v>
      </c>
      <c r="I248" s="407"/>
      <c r="J248" s="407"/>
      <c r="K248" s="407"/>
      <c r="L248" s="400"/>
      <c r="M248" s="400"/>
      <c r="N248" s="35"/>
      <c r="O248" s="35"/>
    </row>
    <row r="249" spans="1:15" ht="24" customHeight="1">
      <c r="A249" s="420" t="s">
        <v>6</v>
      </c>
      <c r="B249" s="420"/>
      <c r="C249" s="233">
        <f>SUM(C241+C247)</f>
        <v>1357.09</v>
      </c>
      <c r="D249" s="234">
        <f>SUM(D241+D247)</f>
        <v>3981.68</v>
      </c>
      <c r="E249" s="234">
        <f>SUM(E241+E247)</f>
        <v>131315.15</v>
      </c>
      <c r="F249" s="234">
        <f>SUM(F241+F247)</f>
        <v>39902.5</v>
      </c>
      <c r="G249" s="234">
        <f>F249/C249*100</f>
        <v>2940.298727424121</v>
      </c>
      <c r="H249" s="235">
        <f>F249/E249*100</f>
        <v>30.386821322596823</v>
      </c>
      <c r="I249" s="407"/>
      <c r="J249" s="407"/>
      <c r="K249" s="407"/>
      <c r="L249" s="400"/>
      <c r="M249" s="400"/>
      <c r="N249" s="35"/>
      <c r="O249" s="35"/>
    </row>
    <row r="250" spans="1:15" ht="15">
      <c r="A250" s="37"/>
      <c r="B250" s="37"/>
      <c r="C250" s="37"/>
      <c r="D250" s="36"/>
      <c r="E250" s="36"/>
      <c r="F250" s="36"/>
      <c r="G250" s="36"/>
      <c r="H250" s="41"/>
      <c r="I250" s="17"/>
      <c r="J250" s="17"/>
      <c r="K250" s="17"/>
      <c r="L250" s="17"/>
      <c r="M250" s="17"/>
      <c r="N250" s="35"/>
      <c r="O250" s="35"/>
    </row>
    <row r="251" spans="1:15" s="85" customFormat="1" ht="15">
      <c r="A251" s="38" t="s">
        <v>194</v>
      </c>
      <c r="B251" s="37"/>
      <c r="C251" s="37"/>
      <c r="D251" s="36"/>
      <c r="E251" s="36"/>
      <c r="F251" s="36"/>
      <c r="G251" s="36"/>
      <c r="H251" s="41"/>
      <c r="I251" s="68"/>
      <c r="J251" s="68"/>
      <c r="K251" s="68"/>
      <c r="L251" s="69"/>
      <c r="M251" s="69"/>
      <c r="N251" s="36"/>
      <c r="O251" s="36"/>
    </row>
    <row r="252" spans="1:15" ht="14.25" customHeight="1">
      <c r="A252" s="379" t="s">
        <v>78</v>
      </c>
      <c r="B252" s="381" t="s">
        <v>3</v>
      </c>
      <c r="C252" s="381" t="s">
        <v>131</v>
      </c>
      <c r="D252" s="376" t="s">
        <v>196</v>
      </c>
      <c r="E252" s="376" t="s">
        <v>197</v>
      </c>
      <c r="F252" s="376" t="s">
        <v>198</v>
      </c>
      <c r="G252" s="376" t="s">
        <v>75</v>
      </c>
      <c r="H252" s="376" t="s">
        <v>75</v>
      </c>
      <c r="I252" s="17"/>
      <c r="J252" s="17"/>
      <c r="K252" s="17"/>
      <c r="L252" s="17"/>
      <c r="M252" s="17"/>
      <c r="N252" s="35"/>
      <c r="O252" s="35"/>
    </row>
    <row r="253" spans="1:15" ht="29.25" customHeight="1">
      <c r="A253" s="380"/>
      <c r="B253" s="382"/>
      <c r="C253" s="382"/>
      <c r="D253" s="377"/>
      <c r="E253" s="377"/>
      <c r="F253" s="377"/>
      <c r="G253" s="377"/>
      <c r="H253" s="377"/>
      <c r="I253" s="24"/>
      <c r="J253" s="24"/>
      <c r="K253" s="24"/>
      <c r="L253" s="40"/>
      <c r="M253" s="40"/>
      <c r="N253" s="35"/>
      <c r="O253" s="35"/>
    </row>
    <row r="254" spans="1:15" ht="15">
      <c r="A254" s="384">
        <v>1</v>
      </c>
      <c r="B254" s="384"/>
      <c r="C254" s="72">
        <v>2</v>
      </c>
      <c r="D254" s="73">
        <v>3</v>
      </c>
      <c r="E254" s="73">
        <v>4</v>
      </c>
      <c r="F254" s="73">
        <v>5</v>
      </c>
      <c r="G254" s="73" t="s">
        <v>76</v>
      </c>
      <c r="H254" s="73" t="s">
        <v>77</v>
      </c>
      <c r="I254" s="24"/>
      <c r="J254" s="24"/>
      <c r="K254" s="24"/>
      <c r="L254" s="40"/>
      <c r="M254" s="40"/>
      <c r="N254" s="35"/>
      <c r="O254" s="35"/>
    </row>
    <row r="255" spans="1:15" ht="15">
      <c r="A255" s="317">
        <v>32</v>
      </c>
      <c r="B255" s="318" t="s">
        <v>11</v>
      </c>
      <c r="C255" s="349">
        <f>SUM(C256+C259+C263+C267)</f>
        <v>393.32000000000005</v>
      </c>
      <c r="D255" s="322">
        <f>SUM(D256+D259+D263+D267)</f>
        <v>2369.12</v>
      </c>
      <c r="E255" s="328">
        <f>SUM(E256+E259+E263+E267)</f>
        <v>2822.2</v>
      </c>
      <c r="F255" s="341">
        <f>SUM(F256+F259+F263+F267)</f>
        <v>223.74</v>
      </c>
      <c r="G255" s="319">
        <f>F255/C255*100</f>
        <v>56.884979151835644</v>
      </c>
      <c r="H255" s="320">
        <f>F255/E255*100</f>
        <v>7.927857699666927</v>
      </c>
      <c r="I255" s="24"/>
      <c r="J255" s="24"/>
      <c r="K255" s="24"/>
      <c r="L255" s="40"/>
      <c r="M255" s="40"/>
      <c r="N255" s="35"/>
      <c r="O255" s="35"/>
    </row>
    <row r="256" spans="1:15" ht="15">
      <c r="A256" s="317">
        <v>321</v>
      </c>
      <c r="B256" s="318" t="s">
        <v>12</v>
      </c>
      <c r="C256" s="349">
        <f>SUM(C257:C258)</f>
        <v>31.85</v>
      </c>
      <c r="D256" s="322">
        <f>SUM(D257+D258)</f>
        <v>185.81</v>
      </c>
      <c r="E256" s="328">
        <f>SUM(E257:E258)</f>
        <v>185.81</v>
      </c>
      <c r="F256" s="341">
        <f>SUM(F257:F258)</f>
        <v>48</v>
      </c>
      <c r="G256" s="319"/>
      <c r="H256" s="320">
        <f>F256/E256*100</f>
        <v>25.832839997847262</v>
      </c>
      <c r="I256" s="24"/>
      <c r="J256" s="24"/>
      <c r="K256" s="24"/>
      <c r="L256" s="40"/>
      <c r="M256" s="40"/>
      <c r="N256" s="35"/>
      <c r="O256" s="35"/>
    </row>
    <row r="257" spans="1:15" ht="15">
      <c r="A257" s="323">
        <v>3211</v>
      </c>
      <c r="B257" s="324" t="s">
        <v>86</v>
      </c>
      <c r="C257" s="350">
        <v>0</v>
      </c>
      <c r="D257" s="325">
        <v>53.09</v>
      </c>
      <c r="E257" s="325">
        <v>53.09</v>
      </c>
      <c r="F257" s="341">
        <v>0</v>
      </c>
      <c r="G257" s="319"/>
      <c r="H257" s="320"/>
      <c r="I257" s="24"/>
      <c r="J257" s="24"/>
      <c r="K257" s="24"/>
      <c r="L257" s="40"/>
      <c r="M257" s="40"/>
      <c r="N257" s="35"/>
      <c r="O257" s="35"/>
    </row>
    <row r="258" spans="1:15" ht="15">
      <c r="A258" s="323">
        <v>3214</v>
      </c>
      <c r="B258" s="324" t="s">
        <v>158</v>
      </c>
      <c r="C258" s="350">
        <v>31.85</v>
      </c>
      <c r="D258" s="325">
        <v>132.72</v>
      </c>
      <c r="E258" s="325">
        <v>132.72</v>
      </c>
      <c r="F258" s="342">
        <v>48</v>
      </c>
      <c r="G258" s="319"/>
      <c r="H258" s="320">
        <f>F258/E258*100</f>
        <v>36.166365280289334</v>
      </c>
      <c r="I258" s="24"/>
      <c r="J258" s="24"/>
      <c r="K258" s="24"/>
      <c r="L258" s="40"/>
      <c r="M258" s="40"/>
      <c r="N258" s="35"/>
      <c r="O258" s="35"/>
    </row>
    <row r="259" spans="1:15" ht="15">
      <c r="A259" s="343">
        <v>322</v>
      </c>
      <c r="B259" s="344" t="s">
        <v>176</v>
      </c>
      <c r="C259" s="351">
        <f>SUM(C260:C262)</f>
        <v>120.29</v>
      </c>
      <c r="D259" s="328">
        <f>SUM(D260:D262)</f>
        <v>497.51</v>
      </c>
      <c r="E259" s="328">
        <f>SUM(E260:E261)</f>
        <v>895.6800000000001</v>
      </c>
      <c r="F259" s="345">
        <f>SUM(F260:F262)</f>
        <v>62.47</v>
      </c>
      <c r="G259" s="319"/>
      <c r="H259" s="320">
        <f>F259/E259*100</f>
        <v>6.974589138978206</v>
      </c>
      <c r="I259" s="24"/>
      <c r="J259" s="24"/>
      <c r="K259" s="24"/>
      <c r="L259" s="40"/>
      <c r="M259" s="40"/>
      <c r="N259" s="35"/>
      <c r="O259" s="35"/>
    </row>
    <row r="260" spans="1:15" ht="15">
      <c r="A260" s="323">
        <v>3221</v>
      </c>
      <c r="B260" s="324" t="s">
        <v>159</v>
      </c>
      <c r="C260" s="350">
        <v>0</v>
      </c>
      <c r="D260" s="325">
        <v>431.15</v>
      </c>
      <c r="E260" s="325">
        <v>762.96</v>
      </c>
      <c r="F260" s="342">
        <v>0</v>
      </c>
      <c r="G260" s="319"/>
      <c r="H260" s="320"/>
      <c r="I260" s="24"/>
      <c r="J260" s="24"/>
      <c r="K260" s="24"/>
      <c r="L260" s="40"/>
      <c r="M260" s="40"/>
      <c r="N260" s="35"/>
      <c r="O260" s="35"/>
    </row>
    <row r="261" spans="1:15" ht="15">
      <c r="A261" s="323">
        <v>3222</v>
      </c>
      <c r="B261" s="324" t="s">
        <v>135</v>
      </c>
      <c r="C261" s="350">
        <v>120.29</v>
      </c>
      <c r="D261" s="325">
        <v>66.36</v>
      </c>
      <c r="E261" s="325">
        <v>132.72</v>
      </c>
      <c r="F261" s="342">
        <v>62.47</v>
      </c>
      <c r="G261" s="319"/>
      <c r="H261" s="320">
        <f>F261/E261*100</f>
        <v>47.06901748040988</v>
      </c>
      <c r="I261" s="24"/>
      <c r="J261" s="24"/>
      <c r="K261" s="24"/>
      <c r="L261" s="40"/>
      <c r="M261" s="40"/>
      <c r="N261" s="35"/>
      <c r="O261" s="35"/>
    </row>
    <row r="262" spans="1:15" ht="15">
      <c r="A262" s="323">
        <v>3225</v>
      </c>
      <c r="B262" s="324" t="s">
        <v>208</v>
      </c>
      <c r="C262" s="350">
        <v>0</v>
      </c>
      <c r="D262" s="325"/>
      <c r="E262" s="325"/>
      <c r="F262" s="342">
        <v>0</v>
      </c>
      <c r="G262" s="319"/>
      <c r="H262" s="320"/>
      <c r="I262" s="24"/>
      <c r="J262" s="24"/>
      <c r="K262" s="24"/>
      <c r="L262" s="40"/>
      <c r="M262" s="40"/>
      <c r="N262" s="35"/>
      <c r="O262" s="35"/>
    </row>
    <row r="263" spans="1:15" ht="15">
      <c r="A263" s="317">
        <v>323</v>
      </c>
      <c r="B263" s="318" t="s">
        <v>16</v>
      </c>
      <c r="C263" s="349">
        <f>SUM(C264:C266)</f>
        <v>230.82999999999998</v>
      </c>
      <c r="D263" s="322">
        <f>SUM(D264:D266)</f>
        <v>110.75</v>
      </c>
      <c r="E263" s="328">
        <f>SUM(E266)</f>
        <v>205.47</v>
      </c>
      <c r="F263" s="341">
        <f>SUM(F264:F266)</f>
        <v>0</v>
      </c>
      <c r="G263" s="319"/>
      <c r="H263" s="320">
        <f>F263/E263*100</f>
        <v>0</v>
      </c>
      <c r="I263" s="24"/>
      <c r="J263" s="24"/>
      <c r="K263" s="24"/>
      <c r="L263" s="40"/>
      <c r="M263" s="40"/>
      <c r="N263" s="35"/>
      <c r="O263" s="35"/>
    </row>
    <row r="264" spans="1:15" ht="15">
      <c r="A264" s="323">
        <v>3235</v>
      </c>
      <c r="B264" s="324" t="s">
        <v>191</v>
      </c>
      <c r="C264" s="350">
        <v>0.42</v>
      </c>
      <c r="D264" s="322"/>
      <c r="E264" s="328"/>
      <c r="F264" s="342">
        <v>0</v>
      </c>
      <c r="G264" s="319"/>
      <c r="H264" s="320"/>
      <c r="I264" s="24"/>
      <c r="J264" s="24"/>
      <c r="K264" s="24"/>
      <c r="L264" s="40"/>
      <c r="M264" s="40"/>
      <c r="N264" s="35"/>
      <c r="O264" s="35"/>
    </row>
    <row r="265" spans="1:15" ht="15">
      <c r="A265" s="323">
        <v>3237</v>
      </c>
      <c r="B265" s="324" t="s">
        <v>192</v>
      </c>
      <c r="C265" s="350">
        <v>0</v>
      </c>
      <c r="D265" s="322"/>
      <c r="E265" s="328"/>
      <c r="F265" s="342">
        <v>0</v>
      </c>
      <c r="G265" s="319"/>
      <c r="H265" s="320"/>
      <c r="I265" s="24"/>
      <c r="J265" s="24"/>
      <c r="K265" s="24"/>
      <c r="L265" s="40"/>
      <c r="M265" s="40"/>
      <c r="N265" s="35"/>
      <c r="O265" s="35"/>
    </row>
    <row r="266" spans="1:15" ht="15">
      <c r="A266" s="323">
        <v>3239</v>
      </c>
      <c r="B266" s="324" t="s">
        <v>177</v>
      </c>
      <c r="C266" s="350">
        <v>230.41</v>
      </c>
      <c r="D266" s="325">
        <v>110.75</v>
      </c>
      <c r="E266" s="325">
        <v>205.47</v>
      </c>
      <c r="F266" s="342">
        <v>0</v>
      </c>
      <c r="G266" s="319"/>
      <c r="H266" s="320">
        <f>F266/E266*100</f>
        <v>0</v>
      </c>
      <c r="I266" s="24"/>
      <c r="J266" s="24"/>
      <c r="K266" s="24"/>
      <c r="L266" s="40"/>
      <c r="M266" s="40"/>
      <c r="N266" s="35"/>
      <c r="O266" s="35"/>
    </row>
    <row r="267" spans="1:15" ht="15">
      <c r="A267" s="317">
        <v>329</v>
      </c>
      <c r="B267" s="318" t="s">
        <v>178</v>
      </c>
      <c r="C267" s="349">
        <f>SUM(C268:C269)</f>
        <v>10.35</v>
      </c>
      <c r="D267" s="322">
        <f>SUM(D268:D269)</f>
        <v>1575.05</v>
      </c>
      <c r="E267" s="328">
        <f>SUM(E268:E269)</f>
        <v>1535.24</v>
      </c>
      <c r="F267" s="341">
        <f>SUM(F268:F269)</f>
        <v>113.27</v>
      </c>
      <c r="G267" s="319"/>
      <c r="H267" s="320">
        <f>F267/E267*100</f>
        <v>7.3779995310179505</v>
      </c>
      <c r="I267" s="24"/>
      <c r="J267" s="24"/>
      <c r="K267" s="24"/>
      <c r="L267" s="40"/>
      <c r="M267" s="40"/>
      <c r="N267" s="35"/>
      <c r="O267" s="35"/>
    </row>
    <row r="268" spans="1:15" ht="15">
      <c r="A268" s="323">
        <v>3294</v>
      </c>
      <c r="B268" s="324" t="s">
        <v>141</v>
      </c>
      <c r="C268" s="350">
        <v>0</v>
      </c>
      <c r="D268" s="325">
        <v>13.28</v>
      </c>
      <c r="E268" s="325">
        <v>13.28</v>
      </c>
      <c r="F268" s="342">
        <v>13.27</v>
      </c>
      <c r="G268" s="319"/>
      <c r="H268" s="320"/>
      <c r="I268" s="24"/>
      <c r="J268" s="24"/>
      <c r="K268" s="24"/>
      <c r="L268" s="40"/>
      <c r="M268" s="40"/>
      <c r="N268" s="35"/>
      <c r="O268" s="35"/>
    </row>
    <row r="269" spans="1:15" ht="15">
      <c r="A269" s="323">
        <v>3299</v>
      </c>
      <c r="B269" s="324" t="s">
        <v>179</v>
      </c>
      <c r="C269" s="350">
        <v>10.35</v>
      </c>
      <c r="D269" s="325">
        <v>1561.77</v>
      </c>
      <c r="E269" s="325">
        <v>1521.96</v>
      </c>
      <c r="F269" s="342">
        <v>100</v>
      </c>
      <c r="G269" s="319"/>
      <c r="H269" s="320">
        <f>F269/E269*100</f>
        <v>6.570474913926779</v>
      </c>
      <c r="I269" s="24"/>
      <c r="J269" s="24"/>
      <c r="K269" s="24"/>
      <c r="L269" s="40"/>
      <c r="M269" s="40"/>
      <c r="N269" s="35"/>
      <c r="O269" s="35"/>
    </row>
    <row r="270" spans="1:15" ht="35.25" customHeight="1">
      <c r="A270" s="136">
        <v>42</v>
      </c>
      <c r="B270" s="134" t="s">
        <v>22</v>
      </c>
      <c r="C270" s="158">
        <f>SUM(C272)</f>
        <v>0</v>
      </c>
      <c r="D270" s="158">
        <f>SUM(D272)</f>
        <v>0</v>
      </c>
      <c r="E270" s="331">
        <f>SUM(E272)</f>
        <v>0</v>
      </c>
      <c r="F270" s="158">
        <f>SUM(F272)</f>
        <v>0</v>
      </c>
      <c r="G270" s="60"/>
      <c r="H270" s="137"/>
      <c r="I270" s="41"/>
      <c r="J270" s="41"/>
      <c r="K270" s="41"/>
      <c r="L270" s="41"/>
      <c r="M270" s="41"/>
      <c r="N270" s="35"/>
      <c r="O270" s="35"/>
    </row>
    <row r="271" spans="1:15" s="19" customFormat="1" ht="19.5" customHeight="1">
      <c r="A271" s="84">
        <v>424</v>
      </c>
      <c r="B271" s="121" t="s">
        <v>142</v>
      </c>
      <c r="C271" s="229">
        <f>SUM(C272)</f>
        <v>0</v>
      </c>
      <c r="D271" s="162">
        <f>D272</f>
        <v>0</v>
      </c>
      <c r="E271" s="176"/>
      <c r="F271" s="162">
        <f>F272</f>
        <v>0</v>
      </c>
      <c r="G271" s="34"/>
      <c r="H271" s="138"/>
      <c r="I271" s="41"/>
      <c r="J271" s="41"/>
      <c r="K271" s="41"/>
      <c r="L271" s="41"/>
      <c r="M271" s="41"/>
      <c r="N271" s="35"/>
      <c r="O271" s="35"/>
    </row>
    <row r="272" spans="1:15" ht="19.5" customHeight="1">
      <c r="A272" s="139">
        <v>4241</v>
      </c>
      <c r="B272" s="135" t="s">
        <v>142</v>
      </c>
      <c r="C272" s="231">
        <v>0</v>
      </c>
      <c r="D272" s="321"/>
      <c r="E272" s="327"/>
      <c r="F272" s="321">
        <v>0</v>
      </c>
      <c r="G272" s="87"/>
      <c r="H272" s="140"/>
      <c r="I272" s="36"/>
      <c r="J272" s="36"/>
      <c r="K272" s="36"/>
      <c r="L272" s="36"/>
      <c r="M272" s="36"/>
      <c r="N272" s="35"/>
      <c r="O272" s="35"/>
    </row>
    <row r="273" spans="1:15" s="52" customFormat="1" ht="19.5">
      <c r="A273" s="420" t="s">
        <v>6</v>
      </c>
      <c r="B273" s="420"/>
      <c r="C273" s="188">
        <f>SUM(C255+C270)</f>
        <v>393.32000000000005</v>
      </c>
      <c r="D273" s="188">
        <f>SUM(D255+D270)</f>
        <v>2369.12</v>
      </c>
      <c r="E273" s="330">
        <f>SUM(E255+E270)</f>
        <v>2822.2</v>
      </c>
      <c r="F273" s="234">
        <f>SUM(F255+F270)</f>
        <v>223.74</v>
      </c>
      <c r="G273" s="10"/>
      <c r="H273" s="80">
        <f>F273/E273*100</f>
        <v>7.927857699666927</v>
      </c>
      <c r="I273" s="48"/>
      <c r="J273" s="48"/>
      <c r="K273" s="49"/>
      <c r="L273" s="48"/>
      <c r="M273" s="48"/>
      <c r="N273" s="50" t="e">
        <f>SUM(#REF!,#REF!,#REF!,#REF!,#REF!,#REF!,#REF!)</f>
        <v>#REF!</v>
      </c>
      <c r="O273" s="51" t="e">
        <f>SUM(#REF!,#REF!,#REF!,#REF!,#REF!,#REF!,#REF!)</f>
        <v>#REF!</v>
      </c>
    </row>
    <row r="274" spans="1:15" s="52" customFormat="1" ht="19.5">
      <c r="A274" s="37"/>
      <c r="B274" s="37"/>
      <c r="C274" s="37"/>
      <c r="D274" s="36"/>
      <c r="E274" s="36"/>
      <c r="F274" s="36"/>
      <c r="G274" s="36"/>
      <c r="H274" s="41"/>
      <c r="I274" s="48"/>
      <c r="J274" s="48"/>
      <c r="K274" s="49"/>
      <c r="L274" s="48"/>
      <c r="M274" s="48"/>
      <c r="N274" s="48"/>
      <c r="O274" s="48"/>
    </row>
    <row r="275" spans="1:8" s="85" customFormat="1" ht="15">
      <c r="A275" s="38" t="s">
        <v>193</v>
      </c>
      <c r="B275" s="37"/>
      <c r="C275" s="37"/>
      <c r="D275" s="36"/>
      <c r="E275" s="36"/>
      <c r="F275" s="36"/>
      <c r="G275" s="36"/>
      <c r="H275" s="41"/>
    </row>
    <row r="276" spans="1:8" ht="13.5" customHeight="1">
      <c r="A276" s="379" t="s">
        <v>78</v>
      </c>
      <c r="B276" s="381" t="s">
        <v>3</v>
      </c>
      <c r="C276" s="381" t="s">
        <v>131</v>
      </c>
      <c r="D276" s="376" t="s">
        <v>196</v>
      </c>
      <c r="E276" s="376" t="s">
        <v>197</v>
      </c>
      <c r="F276" s="376" t="s">
        <v>198</v>
      </c>
      <c r="G276" s="376" t="s">
        <v>75</v>
      </c>
      <c r="H276" s="376" t="s">
        <v>75</v>
      </c>
    </row>
    <row r="277" spans="1:8" ht="30" customHeight="1">
      <c r="A277" s="380"/>
      <c r="B277" s="382"/>
      <c r="C277" s="382"/>
      <c r="D277" s="377"/>
      <c r="E277" s="377"/>
      <c r="F277" s="377"/>
      <c r="G277" s="377"/>
      <c r="H277" s="377"/>
    </row>
    <row r="278" spans="1:8" ht="15">
      <c r="A278" s="384">
        <v>1</v>
      </c>
      <c r="B278" s="384"/>
      <c r="C278" s="72">
        <v>2</v>
      </c>
      <c r="D278" s="73">
        <v>3</v>
      </c>
      <c r="E278" s="73">
        <v>4</v>
      </c>
      <c r="F278" s="73">
        <v>5</v>
      </c>
      <c r="G278" s="73" t="s">
        <v>76</v>
      </c>
      <c r="H278" s="73" t="s">
        <v>77</v>
      </c>
    </row>
    <row r="279" spans="1:8" ht="15">
      <c r="A279" s="317">
        <v>321</v>
      </c>
      <c r="B279" s="318" t="s">
        <v>207</v>
      </c>
      <c r="C279" s="351">
        <f>C280</f>
        <v>0</v>
      </c>
      <c r="D279" s="322">
        <f>D280</f>
        <v>84.95</v>
      </c>
      <c r="E279" s="322">
        <f>E280</f>
        <v>84.95</v>
      </c>
      <c r="F279" s="357">
        <f>F280</f>
        <v>0</v>
      </c>
      <c r="G279" s="319"/>
      <c r="H279" s="320"/>
    </row>
    <row r="280" spans="1:8" ht="15">
      <c r="A280" s="317">
        <v>3212</v>
      </c>
      <c r="B280" s="318" t="s">
        <v>206</v>
      </c>
      <c r="C280" s="350">
        <v>0</v>
      </c>
      <c r="D280" s="325">
        <v>84.95</v>
      </c>
      <c r="E280" s="325">
        <v>84.95</v>
      </c>
      <c r="F280" s="357"/>
      <c r="G280" s="319"/>
      <c r="H280" s="320"/>
    </row>
    <row r="281" spans="1:8" ht="15">
      <c r="A281" s="317">
        <v>322</v>
      </c>
      <c r="B281" s="318" t="s">
        <v>14</v>
      </c>
      <c r="C281" s="351">
        <f>C282</f>
        <v>0</v>
      </c>
      <c r="D281" s="322">
        <f>D282</f>
        <v>0</v>
      </c>
      <c r="E281" s="322">
        <f>E282</f>
        <v>539.26</v>
      </c>
      <c r="F281" s="357">
        <f>F282</f>
        <v>0</v>
      </c>
      <c r="G281" s="319"/>
      <c r="H281" s="320"/>
    </row>
    <row r="282" spans="1:8" ht="15">
      <c r="A282" s="317">
        <v>3221</v>
      </c>
      <c r="B282" s="318" t="s">
        <v>159</v>
      </c>
      <c r="C282" s="350">
        <v>0</v>
      </c>
      <c r="D282" s="322"/>
      <c r="E282" s="322">
        <v>539.26</v>
      </c>
      <c r="F282" s="357"/>
      <c r="G282" s="319"/>
      <c r="H282" s="320"/>
    </row>
    <row r="283" spans="1:8" ht="15">
      <c r="A283" s="317">
        <v>323</v>
      </c>
      <c r="B283" s="318" t="s">
        <v>16</v>
      </c>
      <c r="C283" s="351">
        <f>SUM(C284:C286)</f>
        <v>152.59</v>
      </c>
      <c r="D283" s="322">
        <f>SUM(D284:D286)</f>
        <v>0</v>
      </c>
      <c r="E283" s="322">
        <f>SUM(E284:E286)</f>
        <v>607.25</v>
      </c>
      <c r="F283" s="322">
        <f>SUM(F284:F286)</f>
        <v>608.53</v>
      </c>
      <c r="G283" s="319"/>
      <c r="H283" s="320">
        <f>F283/E283*100</f>
        <v>100.21078633182378</v>
      </c>
    </row>
    <row r="284" spans="1:8" ht="15">
      <c r="A284" s="317">
        <v>3236</v>
      </c>
      <c r="B284" s="318" t="s">
        <v>182</v>
      </c>
      <c r="C284" s="350">
        <v>0</v>
      </c>
      <c r="D284" s="322"/>
      <c r="E284" s="325">
        <v>0</v>
      </c>
      <c r="F284" s="322"/>
      <c r="G284" s="319"/>
      <c r="H284" s="320"/>
    </row>
    <row r="285" spans="1:8" ht="15">
      <c r="A285" s="317">
        <v>3235</v>
      </c>
      <c r="B285" s="318" t="s">
        <v>191</v>
      </c>
      <c r="C285" s="350">
        <v>152.59</v>
      </c>
      <c r="D285" s="322"/>
      <c r="E285" s="325"/>
      <c r="F285" s="322">
        <v>0</v>
      </c>
      <c r="G285" s="319"/>
      <c r="H285" s="320"/>
    </row>
    <row r="286" spans="1:8" ht="15">
      <c r="A286" s="317">
        <v>3237</v>
      </c>
      <c r="B286" s="318" t="s">
        <v>153</v>
      </c>
      <c r="C286" s="350">
        <v>0</v>
      </c>
      <c r="D286" s="322"/>
      <c r="E286" s="325">
        <v>607.25</v>
      </c>
      <c r="F286" s="322">
        <v>608.53</v>
      </c>
      <c r="G286" s="319"/>
      <c r="H286" s="320"/>
    </row>
    <row r="287" spans="1:8" ht="15">
      <c r="A287" s="317">
        <v>334</v>
      </c>
      <c r="B287" s="318" t="s">
        <v>204</v>
      </c>
      <c r="C287" s="351">
        <f>C288</f>
        <v>0</v>
      </c>
      <c r="D287" s="322"/>
      <c r="E287" s="325">
        <f>E288</f>
        <v>48</v>
      </c>
      <c r="F287" s="322">
        <f>F288</f>
        <v>48</v>
      </c>
      <c r="G287" s="319"/>
      <c r="H287" s="320"/>
    </row>
    <row r="288" spans="1:8" ht="15">
      <c r="A288" s="317">
        <v>32411</v>
      </c>
      <c r="B288" s="318" t="s">
        <v>205</v>
      </c>
      <c r="C288" s="350">
        <v>0</v>
      </c>
      <c r="D288" s="322"/>
      <c r="E288" s="325">
        <v>48</v>
      </c>
      <c r="F288" s="322">
        <v>48</v>
      </c>
      <c r="G288" s="319"/>
      <c r="H288" s="320"/>
    </row>
    <row r="289" spans="1:8" ht="15">
      <c r="A289" s="317">
        <v>329</v>
      </c>
      <c r="B289" s="318" t="s">
        <v>183</v>
      </c>
      <c r="C289" s="351">
        <f>SUM(C290:C291)</f>
        <v>0</v>
      </c>
      <c r="D289" s="322">
        <f>SUM(D290:D291)</f>
        <v>35.8</v>
      </c>
      <c r="E289" s="322">
        <f>E290+E291</f>
        <v>329.1</v>
      </c>
      <c r="F289" s="322">
        <f>F291</f>
        <v>0</v>
      </c>
      <c r="G289" s="319"/>
      <c r="H289" s="320"/>
    </row>
    <row r="290" spans="1:8" ht="15">
      <c r="A290" s="317">
        <v>3296</v>
      </c>
      <c r="B290" s="318" t="s">
        <v>203</v>
      </c>
      <c r="C290" s="350"/>
      <c r="D290" s="325">
        <v>35.8</v>
      </c>
      <c r="E290" s="322">
        <v>37.11</v>
      </c>
      <c r="F290" s="322"/>
      <c r="G290" s="319"/>
      <c r="H290" s="320"/>
    </row>
    <row r="291" spans="1:8" ht="15">
      <c r="A291" s="317">
        <v>3299</v>
      </c>
      <c r="B291" s="318" t="s">
        <v>183</v>
      </c>
      <c r="C291" s="350"/>
      <c r="D291" s="322"/>
      <c r="E291" s="325">
        <v>291.99</v>
      </c>
      <c r="F291" s="322"/>
      <c r="G291" s="319"/>
      <c r="H291" s="320"/>
    </row>
    <row r="292" spans="1:8" ht="30.75" customHeight="1">
      <c r="A292" s="136">
        <v>42</v>
      </c>
      <c r="B292" s="134" t="s">
        <v>22</v>
      </c>
      <c r="C292" s="355">
        <f>SUM(C293+C295)</f>
        <v>0</v>
      </c>
      <c r="D292" s="158">
        <f>SUM(D293+D295)</f>
        <v>3.32</v>
      </c>
      <c r="E292" s="158">
        <f>SUM(E293+E295)</f>
        <v>9.18</v>
      </c>
      <c r="F292" s="158">
        <f>SUM(F293)</f>
        <v>0</v>
      </c>
      <c r="G292" s="158"/>
      <c r="H292" s="228"/>
    </row>
    <row r="293" spans="1:8" s="19" customFormat="1" ht="15">
      <c r="A293" s="84">
        <v>422</v>
      </c>
      <c r="B293" s="121" t="s">
        <v>21</v>
      </c>
      <c r="C293" s="356">
        <f>C294</f>
        <v>0</v>
      </c>
      <c r="D293" s="162"/>
      <c r="E293" s="162"/>
      <c r="F293" s="162">
        <f>F294</f>
        <v>0</v>
      </c>
      <c r="G293" s="162"/>
      <c r="H293" s="230"/>
    </row>
    <row r="294" spans="1:8" ht="15">
      <c r="A294" s="139" t="s">
        <v>111</v>
      </c>
      <c r="B294" s="135" t="s">
        <v>112</v>
      </c>
      <c r="C294" s="352">
        <v>0</v>
      </c>
      <c r="D294" s="169"/>
      <c r="E294" s="169"/>
      <c r="F294" s="169"/>
      <c r="G294" s="169"/>
      <c r="H294" s="232"/>
    </row>
    <row r="295" spans="1:8" ht="15">
      <c r="A295" s="236">
        <v>424</v>
      </c>
      <c r="B295" s="237" t="s">
        <v>142</v>
      </c>
      <c r="C295" s="329">
        <f>C296</f>
        <v>0</v>
      </c>
      <c r="D295" s="243">
        <f>D296</f>
        <v>3.32</v>
      </c>
      <c r="E295" s="243">
        <f>E296</f>
        <v>9.18</v>
      </c>
      <c r="F295" s="194">
        <f>F296</f>
        <v>0</v>
      </c>
      <c r="G295" s="194"/>
      <c r="H295" s="239"/>
    </row>
    <row r="296" spans="1:8" ht="15">
      <c r="A296" s="236">
        <v>4241</v>
      </c>
      <c r="B296" s="237" t="s">
        <v>155</v>
      </c>
      <c r="C296" s="353">
        <v>0</v>
      </c>
      <c r="D296" s="194">
        <v>3.32</v>
      </c>
      <c r="E296" s="194">
        <v>9.18</v>
      </c>
      <c r="F296" s="194"/>
      <c r="G296" s="194"/>
      <c r="H296" s="239"/>
    </row>
    <row r="297" spans="1:8" ht="15">
      <c r="A297" s="420" t="s">
        <v>6</v>
      </c>
      <c r="B297" s="420"/>
      <c r="C297" s="354">
        <f>SUM(C279+C281+C283+C287+C289)</f>
        <v>152.59</v>
      </c>
      <c r="D297" s="188">
        <f>SUM(D279+D281+D283+D287+D289+D292)</f>
        <v>124.07</v>
      </c>
      <c r="E297" s="188">
        <f>SUM(E279+E281+E283+E287+E289+E292)</f>
        <v>1617.74</v>
      </c>
      <c r="F297" s="188">
        <f>SUM(F279+F281+F283+F287+F289+F292)</f>
        <v>656.53</v>
      </c>
      <c r="G297" s="188"/>
      <c r="H297" s="235">
        <f>F297/E297*100</f>
        <v>40.58315922212469</v>
      </c>
    </row>
    <row r="298" spans="1:8" ht="15">
      <c r="A298" s="37"/>
      <c r="B298" s="37"/>
      <c r="C298" s="198"/>
      <c r="D298" s="313"/>
      <c r="E298" s="313"/>
      <c r="F298" s="313"/>
      <c r="G298" s="196"/>
      <c r="H298" s="313"/>
    </row>
    <row r="299" spans="1:8" ht="19.5">
      <c r="A299" s="386" t="s">
        <v>56</v>
      </c>
      <c r="B299" s="386"/>
      <c r="C299" s="281">
        <f>SUM(C130,C154,C186,C195,C234,C249,C273,C297)</f>
        <v>478540.0000000001</v>
      </c>
      <c r="D299" s="281">
        <f>SUM(D234+D297)</f>
        <v>595725.9599999998</v>
      </c>
      <c r="E299" s="281">
        <f>SUM(E234+E297)</f>
        <v>598014.17</v>
      </c>
      <c r="F299" s="281">
        <f>SUM(F130,F154,F186,F195,F234,F249,F273,F297)</f>
        <v>304044.70999999996</v>
      </c>
      <c r="G299" s="282">
        <f>F299/C299*100</f>
        <v>63.53590295482089</v>
      </c>
      <c r="H299" s="282">
        <f>F299/E299*100</f>
        <v>50.84239224632419</v>
      </c>
    </row>
    <row r="300" spans="1:8" ht="19.5">
      <c r="A300" s="66"/>
      <c r="B300" s="66"/>
      <c r="C300" s="66"/>
      <c r="D300" s="66"/>
      <c r="E300" s="66"/>
      <c r="F300" s="66"/>
      <c r="G300" s="66"/>
      <c r="H300" s="66"/>
    </row>
    <row r="301" spans="1:7" ht="20.25">
      <c r="A301" s="399" t="s">
        <v>24</v>
      </c>
      <c r="B301" s="399"/>
      <c r="C301" s="399"/>
      <c r="D301" s="399"/>
      <c r="E301" s="399"/>
      <c r="F301" s="399"/>
      <c r="G301" s="399"/>
    </row>
    <row r="302" spans="4:7" ht="15">
      <c r="D302" s="42"/>
      <c r="E302" s="42"/>
      <c r="F302" s="42"/>
      <c r="G302" s="42"/>
    </row>
    <row r="303" spans="1:8" ht="15">
      <c r="A303" s="379" t="s">
        <v>78</v>
      </c>
      <c r="B303" s="381" t="s">
        <v>3</v>
      </c>
      <c r="C303" s="381" t="s">
        <v>131</v>
      </c>
      <c r="D303" s="376" t="s">
        <v>196</v>
      </c>
      <c r="E303" s="376" t="s">
        <v>197</v>
      </c>
      <c r="F303" s="376" t="s">
        <v>198</v>
      </c>
      <c r="G303" s="376" t="s">
        <v>75</v>
      </c>
      <c r="H303" s="376" t="s">
        <v>75</v>
      </c>
    </row>
    <row r="304" spans="1:8" ht="38.25" customHeight="1">
      <c r="A304" s="380"/>
      <c r="B304" s="382"/>
      <c r="C304" s="382"/>
      <c r="D304" s="377"/>
      <c r="E304" s="377"/>
      <c r="F304" s="377"/>
      <c r="G304" s="377"/>
      <c r="H304" s="377"/>
    </row>
    <row r="305" spans="1:8" ht="15">
      <c r="A305" s="384">
        <v>1</v>
      </c>
      <c r="B305" s="384"/>
      <c r="C305" s="72">
        <v>2</v>
      </c>
      <c r="D305" s="73">
        <v>3</v>
      </c>
      <c r="E305" s="73">
        <v>4</v>
      </c>
      <c r="F305" s="73">
        <v>5</v>
      </c>
      <c r="G305" s="73" t="s">
        <v>76</v>
      </c>
      <c r="H305" s="73" t="s">
        <v>77</v>
      </c>
    </row>
    <row r="306" spans="1:8" ht="15">
      <c r="A306" s="142">
        <v>1</v>
      </c>
      <c r="B306" s="131" t="s">
        <v>0</v>
      </c>
      <c r="C306" s="158">
        <f>SUM(C130,C249)</f>
        <v>56570.04999999999</v>
      </c>
      <c r="D306" s="158">
        <f>SUM(D130,D249)</f>
        <v>62016.740000000005</v>
      </c>
      <c r="E306" s="158">
        <f>SUM(E130,E249)</f>
        <v>187353.21</v>
      </c>
      <c r="F306" s="158">
        <f>SUM(F130,F249)</f>
        <v>67489.95999999999</v>
      </c>
      <c r="G306" s="158">
        <f>F306/C306*100</f>
        <v>119.30334160920842</v>
      </c>
      <c r="H306" s="159">
        <f>F306/E306*100</f>
        <v>36.02284689971418</v>
      </c>
    </row>
    <row r="307" spans="1:8" ht="15">
      <c r="A307" s="143">
        <v>3</v>
      </c>
      <c r="B307" s="123" t="s">
        <v>25</v>
      </c>
      <c r="C307" s="162">
        <f>SUM(C154,C273)</f>
        <v>3748.42</v>
      </c>
      <c r="D307" s="162">
        <f>SUM(D154)</f>
        <v>6370.67</v>
      </c>
      <c r="E307" s="162">
        <f>SUM(E154)</f>
        <v>8332.55</v>
      </c>
      <c r="F307" s="162">
        <f>SUM(F154)</f>
        <v>4643</v>
      </c>
      <c r="G307" s="162">
        <f>F307/C307*100</f>
        <v>123.86552200660546</v>
      </c>
      <c r="H307" s="163">
        <f>F307/E307*100</f>
        <v>55.72123779635286</v>
      </c>
    </row>
    <row r="308" spans="1:8" ht="15">
      <c r="A308" s="143">
        <v>93</v>
      </c>
      <c r="B308" s="123" t="s">
        <v>31</v>
      </c>
      <c r="C308" s="162">
        <f>SUM(C273)</f>
        <v>393.32000000000005</v>
      </c>
      <c r="D308" s="162">
        <f>SUM(D273)</f>
        <v>2369.12</v>
      </c>
      <c r="E308" s="162">
        <f>SUM(E273)</f>
        <v>2822.2</v>
      </c>
      <c r="F308" s="162">
        <f>SUM(F273)</f>
        <v>223.74</v>
      </c>
      <c r="G308" s="162">
        <v>0</v>
      </c>
      <c r="H308" s="163">
        <f>F308/E308*100</f>
        <v>7.927857699666927</v>
      </c>
    </row>
    <row r="309" spans="1:8" ht="15">
      <c r="A309" s="143">
        <v>4</v>
      </c>
      <c r="B309" s="123" t="s">
        <v>1</v>
      </c>
      <c r="C309" s="162">
        <f>SUM(C186,C195)</f>
        <v>1632.49</v>
      </c>
      <c r="D309" s="162">
        <f>SUM(D186)</f>
        <v>2123.56</v>
      </c>
      <c r="E309" s="162">
        <f>SUM(E186)</f>
        <v>3363.56</v>
      </c>
      <c r="F309" s="162">
        <f>SUM(F186)</f>
        <v>1248.88</v>
      </c>
      <c r="G309" s="162">
        <v>0</v>
      </c>
      <c r="H309" s="163">
        <f>F309/E309*100</f>
        <v>37.129707809582705</v>
      </c>
    </row>
    <row r="310" spans="1:8" ht="15">
      <c r="A310" s="143">
        <v>94</v>
      </c>
      <c r="B310" s="123" t="s">
        <v>32</v>
      </c>
      <c r="C310" s="162">
        <f>SUM(C195)</f>
        <v>0</v>
      </c>
      <c r="D310" s="162">
        <f>SUM(D195)</f>
        <v>0</v>
      </c>
      <c r="E310" s="162">
        <f>SUM(E195)</f>
        <v>0</v>
      </c>
      <c r="F310" s="162">
        <f>SUM(F195)</f>
        <v>0</v>
      </c>
      <c r="G310" s="162">
        <v>0</v>
      </c>
      <c r="H310" s="163">
        <v>0</v>
      </c>
    </row>
    <row r="311" spans="1:8" s="13" customFormat="1" ht="15">
      <c r="A311" s="143">
        <v>5</v>
      </c>
      <c r="B311" s="123" t="s">
        <v>26</v>
      </c>
      <c r="C311" s="162">
        <f>SUM(C234,C297)</f>
        <v>416589.0400000001</v>
      </c>
      <c r="D311" s="162">
        <f>SUM(D234)</f>
        <v>595601.8899999999</v>
      </c>
      <c r="E311" s="162">
        <f>SUM(E234)</f>
        <v>596396.43</v>
      </c>
      <c r="F311" s="162">
        <f>SUM(F234)</f>
        <v>229782.59999999998</v>
      </c>
      <c r="G311" s="162">
        <f>F311/C311*100</f>
        <v>55.15810017469492</v>
      </c>
      <c r="H311" s="163">
        <f>F311/E311*100</f>
        <v>38.52850024605277</v>
      </c>
    </row>
    <row r="312" spans="1:8" ht="15">
      <c r="A312" s="144">
        <v>95</v>
      </c>
      <c r="B312" s="141" t="s">
        <v>70</v>
      </c>
      <c r="C312" s="268">
        <f>C297</f>
        <v>152.59</v>
      </c>
      <c r="D312" s="268">
        <f>SUM(D297)</f>
        <v>124.07</v>
      </c>
      <c r="E312" s="268">
        <f>SUM(E297)</f>
        <v>1617.74</v>
      </c>
      <c r="F312" s="268">
        <f>SUM(F297)</f>
        <v>656.53</v>
      </c>
      <c r="G312" s="186">
        <v>0</v>
      </c>
      <c r="H312" s="187">
        <f>F312/E312*100</f>
        <v>40.58315922212469</v>
      </c>
    </row>
    <row r="313" spans="1:8" ht="15">
      <c r="A313" s="395" t="s">
        <v>119</v>
      </c>
      <c r="B313" s="396"/>
      <c r="C313" s="269">
        <f>SUM(C306:C312)</f>
        <v>479085.9100000001</v>
      </c>
      <c r="D313" s="269">
        <f>SUM(D306:D312)</f>
        <v>668606.0499999998</v>
      </c>
      <c r="E313" s="269">
        <f>SUM(E306:E312)</f>
        <v>799885.6900000001</v>
      </c>
      <c r="F313" s="269">
        <f>SUM(F306:F312)</f>
        <v>304044.71</v>
      </c>
      <c r="G313" s="269">
        <f>F313/C313*100</f>
        <v>63.46350490666695</v>
      </c>
      <c r="H313" s="270">
        <f>F313/E313*100</f>
        <v>38.01102004962734</v>
      </c>
    </row>
    <row r="314" spans="3:6" ht="15">
      <c r="C314" s="92"/>
      <c r="D314" s="92"/>
      <c r="E314" s="92"/>
      <c r="F314" s="92"/>
    </row>
    <row r="315" spans="1:8" ht="20.25">
      <c r="A315" s="391" t="s">
        <v>126</v>
      </c>
      <c r="B315" s="391"/>
      <c r="C315" s="391"/>
      <c r="D315" s="391"/>
      <c r="E315" s="391"/>
      <c r="F315" s="391"/>
      <c r="G315" s="391"/>
      <c r="H315" s="391"/>
    </row>
    <row r="316" spans="1:8" ht="19.5">
      <c r="A316" s="148"/>
      <c r="B316" s="149"/>
      <c r="C316" s="150"/>
      <c r="D316" s="150"/>
      <c r="E316" s="150"/>
      <c r="F316" s="66"/>
      <c r="G316" s="66"/>
      <c r="H316" s="66"/>
    </row>
    <row r="317" spans="1:8" ht="19.5" customHeight="1">
      <c r="A317" s="392" t="s">
        <v>127</v>
      </c>
      <c r="B317" s="392"/>
      <c r="C317" s="392"/>
      <c r="D317" s="392"/>
      <c r="E317" s="392"/>
      <c r="F317" s="66"/>
      <c r="G317" s="66"/>
      <c r="H317" s="66"/>
    </row>
    <row r="318" spans="1:8" ht="19.5" customHeight="1">
      <c r="A318" s="379" t="s">
        <v>78</v>
      </c>
      <c r="B318" s="381" t="s">
        <v>3</v>
      </c>
      <c r="C318" s="381" t="s">
        <v>131</v>
      </c>
      <c r="D318" s="376" t="s">
        <v>196</v>
      </c>
      <c r="E318" s="376" t="s">
        <v>197</v>
      </c>
      <c r="F318" s="376" t="s">
        <v>198</v>
      </c>
      <c r="G318" s="376" t="s">
        <v>75</v>
      </c>
      <c r="H318" s="376" t="s">
        <v>75</v>
      </c>
    </row>
    <row r="319" spans="1:8" ht="24" customHeight="1">
      <c r="A319" s="380"/>
      <c r="B319" s="382"/>
      <c r="C319" s="382"/>
      <c r="D319" s="377"/>
      <c r="E319" s="377"/>
      <c r="F319" s="377"/>
      <c r="G319" s="377"/>
      <c r="H319" s="377"/>
    </row>
    <row r="320" spans="1:8" ht="15">
      <c r="A320" s="384">
        <v>1</v>
      </c>
      <c r="B320" s="384"/>
      <c r="C320" s="72">
        <v>2</v>
      </c>
      <c r="D320" s="73">
        <v>3</v>
      </c>
      <c r="E320" s="73">
        <v>4</v>
      </c>
      <c r="F320" s="73">
        <v>5</v>
      </c>
      <c r="G320" s="73" t="s">
        <v>76</v>
      </c>
      <c r="H320" s="73" t="s">
        <v>77</v>
      </c>
    </row>
    <row r="321" spans="1:8" ht="19.5">
      <c r="A321" s="7">
        <v>922</v>
      </c>
      <c r="B321" s="8" t="s">
        <v>128</v>
      </c>
      <c r="C321" s="158">
        <f>SUM(C322:C322)</f>
        <v>647.1</v>
      </c>
      <c r="D321" s="158"/>
      <c r="E321" s="271"/>
      <c r="F321" s="272">
        <f>F322</f>
        <v>0</v>
      </c>
      <c r="G321" s="273">
        <v>0</v>
      </c>
      <c r="H321" s="274"/>
    </row>
    <row r="322" spans="1:8" ht="19.5">
      <c r="A322" s="64">
        <v>92221</v>
      </c>
      <c r="B322" s="61" t="s">
        <v>185</v>
      </c>
      <c r="C322" s="169">
        <v>647.1</v>
      </c>
      <c r="D322" s="169"/>
      <c r="E322" s="275"/>
      <c r="F322" s="276"/>
      <c r="G322" s="277">
        <v>0</v>
      </c>
      <c r="H322" s="278"/>
    </row>
    <row r="323" spans="1:8" ht="19.5">
      <c r="A323" s="393" t="s">
        <v>6</v>
      </c>
      <c r="B323" s="394"/>
      <c r="C323" s="188">
        <f>SUM(C321)</f>
        <v>647.1</v>
      </c>
      <c r="D323" s="188">
        <f>SUM(D321)</f>
        <v>0</v>
      </c>
      <c r="E323" s="188">
        <f>SUM(E321)</f>
        <v>0</v>
      </c>
      <c r="F323" s="188">
        <f>F321</f>
        <v>0</v>
      </c>
      <c r="G323" s="279">
        <v>0</v>
      </c>
      <c r="H323" s="280"/>
    </row>
    <row r="324" spans="1:8" ht="19.5">
      <c r="A324" s="66"/>
      <c r="B324" s="66"/>
      <c r="C324" s="273"/>
      <c r="D324" s="273"/>
      <c r="E324" s="273"/>
      <c r="F324" s="273"/>
      <c r="G324" s="273">
        <v>0</v>
      </c>
      <c r="H324" s="273"/>
    </row>
    <row r="325" spans="1:8" ht="19.5">
      <c r="A325" s="386" t="s">
        <v>56</v>
      </c>
      <c r="B325" s="386"/>
      <c r="C325" s="281">
        <f>SUM(C313)</f>
        <v>479085.9100000001</v>
      </c>
      <c r="D325" s="281">
        <f>SUM(D313)</f>
        <v>668606.0499999998</v>
      </c>
      <c r="E325" s="281">
        <f>E313</f>
        <v>799885.6900000001</v>
      </c>
      <c r="F325" s="281">
        <f>F313</f>
        <v>304044.71</v>
      </c>
      <c r="G325" s="282">
        <f>F325/C325*100</f>
        <v>63.46350490666695</v>
      </c>
      <c r="H325" s="282">
        <f>F325/E325*100</f>
        <v>38.01102004962734</v>
      </c>
    </row>
    <row r="326" spans="1:8" ht="19.5">
      <c r="A326" s="386" t="s">
        <v>129</v>
      </c>
      <c r="B326" s="386"/>
      <c r="C326" s="281">
        <f>SUM(C323,C299)</f>
        <v>479187.1000000001</v>
      </c>
      <c r="D326" s="281">
        <f>SUM(D313+D323)</f>
        <v>668606.0499999998</v>
      </c>
      <c r="E326" s="281">
        <f>SUM(E313+E323)</f>
        <v>799885.6900000001</v>
      </c>
      <c r="F326" s="281">
        <f>SUM(F313+F323)</f>
        <v>304044.71</v>
      </c>
      <c r="G326" s="282">
        <f>F326/C326*100</f>
        <v>63.45010331037708</v>
      </c>
      <c r="H326" s="282">
        <f>F326/E326*100</f>
        <v>38.01102004962734</v>
      </c>
    </row>
    <row r="327" ht="15">
      <c r="G327" s="42"/>
    </row>
    <row r="328" ht="15">
      <c r="G328" s="42"/>
    </row>
    <row r="329" spans="1:7" ht="21.75" customHeight="1">
      <c r="A329" s="385" t="s">
        <v>73</v>
      </c>
      <c r="B329" s="385"/>
      <c r="C329" s="385"/>
      <c r="D329" s="385"/>
      <c r="E329" s="385"/>
      <c r="F329" s="385"/>
      <c r="G329" s="385"/>
    </row>
    <row r="330" ht="13.5" customHeight="1"/>
    <row r="331" spans="1:8" ht="13.5" customHeight="1">
      <c r="A331" s="387" t="s">
        <v>68</v>
      </c>
      <c r="B331" s="389" t="s">
        <v>69</v>
      </c>
      <c r="C331" s="381" t="s">
        <v>131</v>
      </c>
      <c r="D331" s="376" t="s">
        <v>196</v>
      </c>
      <c r="E331" s="376" t="s">
        <v>197</v>
      </c>
      <c r="F331" s="376" t="s">
        <v>198</v>
      </c>
      <c r="G331" s="376" t="s">
        <v>75</v>
      </c>
      <c r="H331" s="376" t="s">
        <v>75</v>
      </c>
    </row>
    <row r="332" spans="1:8" ht="15">
      <c r="A332" s="388"/>
      <c r="B332" s="390"/>
      <c r="C332" s="382"/>
      <c r="D332" s="377"/>
      <c r="E332" s="377"/>
      <c r="F332" s="377"/>
      <c r="G332" s="377"/>
      <c r="H332" s="377"/>
    </row>
    <row r="333" spans="1:8" ht="15">
      <c r="A333" s="384">
        <v>1</v>
      </c>
      <c r="B333" s="384"/>
      <c r="C333" s="72">
        <v>2</v>
      </c>
      <c r="D333" s="73">
        <v>3</v>
      </c>
      <c r="E333" s="73">
        <v>4</v>
      </c>
      <c r="F333" s="73">
        <v>5</v>
      </c>
      <c r="G333" s="73" t="s">
        <v>76</v>
      </c>
      <c r="H333" s="73" t="s">
        <v>77</v>
      </c>
    </row>
    <row r="334" spans="1:8" ht="15">
      <c r="A334" s="54">
        <v>1</v>
      </c>
      <c r="B334" s="55" t="s">
        <v>60</v>
      </c>
      <c r="C334" s="55"/>
      <c r="D334" s="56"/>
      <c r="E334" s="56"/>
      <c r="F334" s="56"/>
      <c r="G334" s="56"/>
      <c r="H334" s="95"/>
    </row>
    <row r="335" spans="1:8" ht="15">
      <c r="A335" s="96"/>
      <c r="B335" s="97" t="s">
        <v>59</v>
      </c>
      <c r="C335" s="283">
        <f>SUM(C12)</f>
        <v>56785.95</v>
      </c>
      <c r="D335" s="283">
        <f>SUM(D12)</f>
        <v>62016.74</v>
      </c>
      <c r="E335" s="283">
        <f>SUM(E12)</f>
        <v>188982.22999999998</v>
      </c>
      <c r="F335" s="283">
        <f>SUM(F12)</f>
        <v>66943.19</v>
      </c>
      <c r="G335" s="284">
        <f>F335/C335*100</f>
        <v>117.88688927454767</v>
      </c>
      <c r="H335" s="285">
        <f>F335/E335*100</f>
        <v>35.42300776110008</v>
      </c>
    </row>
    <row r="336" spans="1:8" ht="15">
      <c r="A336" s="98"/>
      <c r="B336" s="99" t="s">
        <v>61</v>
      </c>
      <c r="C336" s="286">
        <f>SUM(C130,C249)</f>
        <v>56570.04999999999</v>
      </c>
      <c r="D336" s="286">
        <f>SUM(D306)</f>
        <v>62016.740000000005</v>
      </c>
      <c r="E336" s="286">
        <f>SUM(E306)</f>
        <v>187353.21</v>
      </c>
      <c r="F336" s="286">
        <f>SUM(F306)</f>
        <v>67489.95999999999</v>
      </c>
      <c r="G336" s="287">
        <f>F336/C336*100</f>
        <v>119.30334160920842</v>
      </c>
      <c r="H336" s="288">
        <f>F336/E336*100</f>
        <v>36.02284689971418</v>
      </c>
    </row>
    <row r="337" spans="1:8" ht="15">
      <c r="A337" s="418" t="s">
        <v>115</v>
      </c>
      <c r="B337" s="419"/>
      <c r="C337" s="289">
        <f>SUM(C335-C336)</f>
        <v>215.90000000000873</v>
      </c>
      <c r="D337" s="289">
        <f>SUM(D335-D336)</f>
        <v>-7.275957614183426E-12</v>
      </c>
      <c r="E337" s="289">
        <f>SUM(E335-E336)</f>
        <v>1629.0199999999895</v>
      </c>
      <c r="F337" s="289">
        <f>SUM(F335-F336)</f>
        <v>-546.7699999999895</v>
      </c>
      <c r="G337" s="290"/>
      <c r="H337" s="291"/>
    </row>
    <row r="338" spans="1:8" ht="15">
      <c r="A338" s="54" t="s">
        <v>62</v>
      </c>
      <c r="B338" s="55" t="s">
        <v>25</v>
      </c>
      <c r="C338" s="292"/>
      <c r="D338" s="293"/>
      <c r="E338" s="293"/>
      <c r="F338" s="293"/>
      <c r="G338" s="293"/>
      <c r="H338" s="294"/>
    </row>
    <row r="339" spans="1:8" ht="15">
      <c r="A339" s="96"/>
      <c r="B339" s="97" t="s">
        <v>59</v>
      </c>
      <c r="C339" s="283">
        <f>SUM(C21)</f>
        <v>5640.16</v>
      </c>
      <c r="D339" s="283">
        <f>SUM(D21)</f>
        <v>6370.67</v>
      </c>
      <c r="E339" s="283">
        <f>SUM(E21)</f>
        <v>8332.55</v>
      </c>
      <c r="F339" s="283">
        <f>SUM(F21)</f>
        <v>6048</v>
      </c>
      <c r="G339" s="283">
        <f>F339/C339*100</f>
        <v>107.2310005389918</v>
      </c>
      <c r="H339" s="285">
        <f>F339/E339*100</f>
        <v>72.58282278534183</v>
      </c>
    </row>
    <row r="340" spans="1:8" ht="15">
      <c r="A340" s="98"/>
      <c r="B340" s="99" t="s">
        <v>61</v>
      </c>
      <c r="C340" s="286">
        <f>SUM(C154,C273)</f>
        <v>3748.42</v>
      </c>
      <c r="D340" s="286">
        <f>SUM(D154,D273)</f>
        <v>8739.79</v>
      </c>
      <c r="E340" s="286">
        <f>SUM(E154,E273)</f>
        <v>11154.75</v>
      </c>
      <c r="F340" s="286">
        <f>SUM(F154,F273)</f>
        <v>4866.74</v>
      </c>
      <c r="G340" s="295">
        <f>F340/C340*100</f>
        <v>129.83443690941783</v>
      </c>
      <c r="H340" s="288">
        <f>F340/E340*100</f>
        <v>43.629305901073536</v>
      </c>
    </row>
    <row r="341" spans="1:8" ht="15">
      <c r="A341" s="416" t="s">
        <v>116</v>
      </c>
      <c r="B341" s="417"/>
      <c r="C341" s="290">
        <f>SUM(C339-C340)</f>
        <v>1891.7399999999998</v>
      </c>
      <c r="D341" s="290">
        <f>SUM(D339-D340)</f>
        <v>-2369.120000000001</v>
      </c>
      <c r="E341" s="290">
        <f>SUM(E339-E340)</f>
        <v>-2822.2000000000007</v>
      </c>
      <c r="F341" s="290">
        <f>SUM(F339-F340)</f>
        <v>1181.2600000000002</v>
      </c>
      <c r="G341" s="290"/>
      <c r="H341" s="296"/>
    </row>
    <row r="342" spans="1:8" ht="15">
      <c r="A342" s="54" t="s">
        <v>63</v>
      </c>
      <c r="B342" s="55" t="s">
        <v>64</v>
      </c>
      <c r="C342" s="292"/>
      <c r="D342" s="297"/>
      <c r="E342" s="297"/>
      <c r="F342" s="297"/>
      <c r="G342" s="297"/>
      <c r="H342" s="298"/>
    </row>
    <row r="343" spans="1:8" ht="15">
      <c r="A343" s="96"/>
      <c r="B343" s="97" t="s">
        <v>59</v>
      </c>
      <c r="C343" s="283">
        <f>SUM(C29)</f>
        <v>1632.49</v>
      </c>
      <c r="D343" s="283">
        <f>SUM(D29)</f>
        <v>2123.56</v>
      </c>
      <c r="E343" s="283">
        <f>SUM(E29)</f>
        <v>3363.56</v>
      </c>
      <c r="F343" s="283">
        <f>SUM(F29)</f>
        <v>1248.88</v>
      </c>
      <c r="G343" s="283">
        <v>0</v>
      </c>
      <c r="H343" s="285">
        <f>F343/E343*100</f>
        <v>37.129707809582705</v>
      </c>
    </row>
    <row r="344" spans="1:8" ht="15">
      <c r="A344" s="98"/>
      <c r="B344" s="99" t="s">
        <v>61</v>
      </c>
      <c r="C344" s="286">
        <f>SUM(C309,C310)</f>
        <v>1632.49</v>
      </c>
      <c r="D344" s="286">
        <f>SUM(D309:D310)</f>
        <v>2123.56</v>
      </c>
      <c r="E344" s="286">
        <f>SUM(E309:E310)</f>
        <v>3363.56</v>
      </c>
      <c r="F344" s="286">
        <f>SUM(F309:F310)</f>
        <v>1248.88</v>
      </c>
      <c r="G344" s="295">
        <v>0</v>
      </c>
      <c r="H344" s="288">
        <f>F344/E344*100</f>
        <v>37.129707809582705</v>
      </c>
    </row>
    <row r="345" spans="1:8" ht="15">
      <c r="A345" s="414" t="s">
        <v>116</v>
      </c>
      <c r="B345" s="415"/>
      <c r="C345" s="299">
        <f>SUM(C343-C344)</f>
        <v>0</v>
      </c>
      <c r="D345" s="299">
        <f>SUM(D343-D344)</f>
        <v>0</v>
      </c>
      <c r="E345" s="299">
        <f>SUM(E343-E344)</f>
        <v>0</v>
      </c>
      <c r="F345" s="299">
        <f>SUM(F343-F344)</f>
        <v>0</v>
      </c>
      <c r="G345" s="299"/>
      <c r="H345" s="300"/>
    </row>
    <row r="346" spans="1:8" ht="15">
      <c r="A346" s="54" t="s">
        <v>65</v>
      </c>
      <c r="B346" s="55" t="s">
        <v>2</v>
      </c>
      <c r="C346" s="292"/>
      <c r="D346" s="297"/>
      <c r="E346" s="297"/>
      <c r="F346" s="297"/>
      <c r="G346" s="297"/>
      <c r="H346" s="298"/>
    </row>
    <row r="347" spans="1:8" ht="15">
      <c r="A347" s="58"/>
      <c r="B347" s="53" t="s">
        <v>59</v>
      </c>
      <c r="C347" s="301">
        <f>SUM(C38)</f>
        <v>417939.42</v>
      </c>
      <c r="D347" s="301">
        <f>SUM(D38)</f>
        <v>595601.89</v>
      </c>
      <c r="E347" s="301">
        <f>SUM(E38)</f>
        <v>596160.05</v>
      </c>
      <c r="F347" s="301">
        <f>SUM(F38)</f>
        <v>230224.24</v>
      </c>
      <c r="G347" s="301">
        <f>F347/C347*100</f>
        <v>55.08555282964215</v>
      </c>
      <c r="H347" s="302">
        <f>F347/E347*100</f>
        <v>38.617857738035276</v>
      </c>
    </row>
    <row r="348" spans="1:8" ht="15">
      <c r="A348" s="59"/>
      <c r="B348" s="57" t="s">
        <v>61</v>
      </c>
      <c r="C348" s="287">
        <f>SUM(C234,C297)</f>
        <v>416589.0400000001</v>
      </c>
      <c r="D348" s="287">
        <f>SUM(D311:D312)</f>
        <v>595725.9599999998</v>
      </c>
      <c r="E348" s="287">
        <f>SUM(E311:E312)</f>
        <v>598014.17</v>
      </c>
      <c r="F348" s="287">
        <f>SUM(F311:F312)</f>
        <v>230439.12999999998</v>
      </c>
      <c r="G348" s="287">
        <f>F348/C348*100</f>
        <v>55.3156967355646</v>
      </c>
      <c r="H348" s="303">
        <f>F348/E348*100</f>
        <v>38.5340584822597</v>
      </c>
    </row>
    <row r="349" spans="1:8" ht="15">
      <c r="A349" s="416" t="s">
        <v>116</v>
      </c>
      <c r="B349" s="417"/>
      <c r="C349" s="304">
        <f>SUM(C347-C348)</f>
        <v>1350.3799999998882</v>
      </c>
      <c r="D349" s="304">
        <f>SUM(D347-D348)</f>
        <v>-124.06999999983236</v>
      </c>
      <c r="E349" s="304">
        <f>SUM(E347-E348)</f>
        <v>-1854.1199999999953</v>
      </c>
      <c r="F349" s="304">
        <f>SUM(F347-F348)</f>
        <v>-214.88999999998487</v>
      </c>
      <c r="G349" s="304"/>
      <c r="H349" s="305"/>
    </row>
    <row r="350" spans="1:8" ht="15">
      <c r="A350" s="109"/>
      <c r="B350" s="110"/>
      <c r="C350" s="306"/>
      <c r="D350" s="307"/>
      <c r="E350" s="307"/>
      <c r="F350" s="307"/>
      <c r="G350" s="307"/>
      <c r="H350" s="308"/>
    </row>
    <row r="351" spans="1:8" ht="15">
      <c r="A351" s="410" t="s">
        <v>66</v>
      </c>
      <c r="B351" s="411"/>
      <c r="C351" s="309">
        <f aca="true" t="shared" si="8" ref="C351:F352">SUM(C335,C339,C343,C347)</f>
        <v>481998.01999999996</v>
      </c>
      <c r="D351" s="309">
        <f t="shared" si="8"/>
        <v>666112.86</v>
      </c>
      <c r="E351" s="309">
        <f t="shared" si="8"/>
        <v>796838.39</v>
      </c>
      <c r="F351" s="309">
        <f t="shared" si="8"/>
        <v>304464.31</v>
      </c>
      <c r="G351" s="309">
        <f>F351/C351*100</f>
        <v>63.16712877783191</v>
      </c>
      <c r="H351" s="310">
        <f>F351/E351*100</f>
        <v>38.20904135906404</v>
      </c>
    </row>
    <row r="352" spans="1:8" ht="15">
      <c r="A352" s="412" t="s">
        <v>67</v>
      </c>
      <c r="B352" s="413"/>
      <c r="C352" s="311">
        <f t="shared" si="8"/>
        <v>478540.00000000006</v>
      </c>
      <c r="D352" s="311">
        <f t="shared" si="8"/>
        <v>668606.0499999998</v>
      </c>
      <c r="E352" s="311">
        <f t="shared" si="8"/>
        <v>799885.6900000001</v>
      </c>
      <c r="F352" s="311">
        <f t="shared" si="8"/>
        <v>304044.70999999996</v>
      </c>
      <c r="G352" s="311">
        <f>F352/C352*100</f>
        <v>63.5359029548209</v>
      </c>
      <c r="H352" s="312">
        <f>F352/E352*100</f>
        <v>38.011020049627334</v>
      </c>
    </row>
  </sheetData>
  <sheetProtection/>
  <mergeCells count="221">
    <mergeCell ref="F252:F253"/>
    <mergeCell ref="A333:B333"/>
    <mergeCell ref="A77:B77"/>
    <mergeCell ref="G44:G45"/>
    <mergeCell ref="H44:H45"/>
    <mergeCell ref="A46:B46"/>
    <mergeCell ref="A303:A304"/>
    <mergeCell ref="B303:B304"/>
    <mergeCell ref="C303:C304"/>
    <mergeCell ref="D303:D304"/>
    <mergeCell ref="A200:B200"/>
    <mergeCell ref="A297:B297"/>
    <mergeCell ref="A252:A253"/>
    <mergeCell ref="D252:D253"/>
    <mergeCell ref="A276:A277"/>
    <mergeCell ref="B276:B277"/>
    <mergeCell ref="D276:D277"/>
    <mergeCell ref="A273:B273"/>
    <mergeCell ref="C252:C253"/>
    <mergeCell ref="A234:B234"/>
    <mergeCell ref="A240:B240"/>
    <mergeCell ref="A249:B249"/>
    <mergeCell ref="B252:B253"/>
    <mergeCell ref="D189:D190"/>
    <mergeCell ref="H189:H190"/>
    <mergeCell ref="H252:H253"/>
    <mergeCell ref="C198:C199"/>
    <mergeCell ref="E198:E199"/>
    <mergeCell ref="F198:F199"/>
    <mergeCell ref="A238:A239"/>
    <mergeCell ref="B238:B239"/>
    <mergeCell ref="D238:D239"/>
    <mergeCell ref="H238:H239"/>
    <mergeCell ref="G238:G239"/>
    <mergeCell ref="C238:C239"/>
    <mergeCell ref="E238:E239"/>
    <mergeCell ref="F238:F239"/>
    <mergeCell ref="C87:C88"/>
    <mergeCell ref="A186:B186"/>
    <mergeCell ref="A130:B130"/>
    <mergeCell ref="H157:H158"/>
    <mergeCell ref="A159:B159"/>
    <mergeCell ref="C189:C190"/>
    <mergeCell ref="E189:E190"/>
    <mergeCell ref="F189:F190"/>
    <mergeCell ref="G189:G190"/>
    <mergeCell ref="F157:F158"/>
    <mergeCell ref="F72:F73"/>
    <mergeCell ref="G72:G73"/>
    <mergeCell ref="H72:H73"/>
    <mergeCell ref="A79:B79"/>
    <mergeCell ref="A80:B80"/>
    <mergeCell ref="A189:A190"/>
    <mergeCell ref="E157:E158"/>
    <mergeCell ref="B72:B73"/>
    <mergeCell ref="D72:D73"/>
    <mergeCell ref="A74:B74"/>
    <mergeCell ref="D24:D25"/>
    <mergeCell ref="E24:E25"/>
    <mergeCell ref="B24:B25"/>
    <mergeCell ref="H64:H65"/>
    <mergeCell ref="D64:D65"/>
    <mergeCell ref="F87:F88"/>
    <mergeCell ref="A61:B61"/>
    <mergeCell ref="A66:B66"/>
    <mergeCell ref="C72:C73"/>
    <mergeCell ref="E72:E73"/>
    <mergeCell ref="H15:H16"/>
    <mergeCell ref="A15:A16"/>
    <mergeCell ref="B15:B16"/>
    <mergeCell ref="C15:C16"/>
    <mergeCell ref="D15:D16"/>
    <mergeCell ref="E15:E16"/>
    <mergeCell ref="G15:G16"/>
    <mergeCell ref="A8:B8"/>
    <mergeCell ref="A301:G301"/>
    <mergeCell ref="A198:A199"/>
    <mergeCell ref="B198:B199"/>
    <mergeCell ref="D198:D199"/>
    <mergeCell ref="F24:F25"/>
    <mergeCell ref="C24:C25"/>
    <mergeCell ref="D44:D45"/>
    <mergeCell ref="F44:F45"/>
    <mergeCell ref="E44:E45"/>
    <mergeCell ref="E303:E304"/>
    <mergeCell ref="F318:F319"/>
    <mergeCell ref="E318:E319"/>
    <mergeCell ref="C331:C332"/>
    <mergeCell ref="C6:C7"/>
    <mergeCell ref="G6:G7"/>
    <mergeCell ref="A42:H42"/>
    <mergeCell ref="G24:G25"/>
    <mergeCell ref="H24:H25"/>
    <mergeCell ref="A26:B26"/>
    <mergeCell ref="A352:B352"/>
    <mergeCell ref="E276:E277"/>
    <mergeCell ref="F276:F277"/>
    <mergeCell ref="G276:G277"/>
    <mergeCell ref="A278:B278"/>
    <mergeCell ref="A345:B345"/>
    <mergeCell ref="A349:B349"/>
    <mergeCell ref="A337:B337"/>
    <mergeCell ref="A341:B341"/>
    <mergeCell ref="F303:F304"/>
    <mergeCell ref="A351:B351"/>
    <mergeCell ref="A254:B254"/>
    <mergeCell ref="C276:C277"/>
    <mergeCell ref="G303:G304"/>
    <mergeCell ref="A299:B299"/>
    <mergeCell ref="H276:H277"/>
    <mergeCell ref="B318:B319"/>
    <mergeCell ref="C318:C319"/>
    <mergeCell ref="D318:D319"/>
    <mergeCell ref="H303:H304"/>
    <mergeCell ref="M242:M249"/>
    <mergeCell ref="J242:J249"/>
    <mergeCell ref="G157:G158"/>
    <mergeCell ref="A157:A158"/>
    <mergeCell ref="B157:B158"/>
    <mergeCell ref="K242:K249"/>
    <mergeCell ref="L242:L249"/>
    <mergeCell ref="I242:I249"/>
    <mergeCell ref="B189:B190"/>
    <mergeCell ref="H198:H199"/>
    <mergeCell ref="G56:G57"/>
    <mergeCell ref="C64:C65"/>
    <mergeCell ref="E64:E65"/>
    <mergeCell ref="F64:F65"/>
    <mergeCell ref="G64:G65"/>
    <mergeCell ref="A32:A33"/>
    <mergeCell ref="B32:B33"/>
    <mergeCell ref="C32:C33"/>
    <mergeCell ref="C44:C45"/>
    <mergeCell ref="D32:D33"/>
    <mergeCell ref="A72:A73"/>
    <mergeCell ref="A195:B195"/>
    <mergeCell ref="A89:B89"/>
    <mergeCell ref="A34:B34"/>
    <mergeCell ref="B64:B65"/>
    <mergeCell ref="A154:B154"/>
    <mergeCell ref="A40:B40"/>
    <mergeCell ref="A24:A25"/>
    <mergeCell ref="F32:F33"/>
    <mergeCell ref="G32:G33"/>
    <mergeCell ref="A135:B135"/>
    <mergeCell ref="H56:H57"/>
    <mergeCell ref="J26:J27"/>
    <mergeCell ref="F56:F57"/>
    <mergeCell ref="A58:B58"/>
    <mergeCell ref="A44:A45"/>
    <mergeCell ref="B44:B45"/>
    <mergeCell ref="F6:F7"/>
    <mergeCell ref="A1:G1"/>
    <mergeCell ref="A85:D85"/>
    <mergeCell ref="A133:A134"/>
    <mergeCell ref="B133:B134"/>
    <mergeCell ref="D133:D134"/>
    <mergeCell ref="A69:B69"/>
    <mergeCell ref="A17:B17"/>
    <mergeCell ref="F15:F16"/>
    <mergeCell ref="C56:C57"/>
    <mergeCell ref="K26:K27"/>
    <mergeCell ref="A3:G3"/>
    <mergeCell ref="H32:H33"/>
    <mergeCell ref="A6:A7"/>
    <mergeCell ref="H6:H7"/>
    <mergeCell ref="A12:B12"/>
    <mergeCell ref="B6:B7"/>
    <mergeCell ref="D6:D7"/>
    <mergeCell ref="E6:E7"/>
    <mergeCell ref="E32:E33"/>
    <mergeCell ref="E56:E57"/>
    <mergeCell ref="M26:M27"/>
    <mergeCell ref="A38:B38"/>
    <mergeCell ref="A21:B21"/>
    <mergeCell ref="A56:A57"/>
    <mergeCell ref="B56:B57"/>
    <mergeCell ref="D56:D57"/>
    <mergeCell ref="A29:B29"/>
    <mergeCell ref="A53:G53"/>
    <mergeCell ref="L26:L27"/>
    <mergeCell ref="I26:I27"/>
    <mergeCell ref="A83:H83"/>
    <mergeCell ref="E133:E134"/>
    <mergeCell ref="F133:F134"/>
    <mergeCell ref="G87:G88"/>
    <mergeCell ref="A87:A88"/>
    <mergeCell ref="B87:B88"/>
    <mergeCell ref="E87:E88"/>
    <mergeCell ref="H133:H134"/>
    <mergeCell ref="H87:H88"/>
    <mergeCell ref="G331:G332"/>
    <mergeCell ref="G133:G134"/>
    <mergeCell ref="D157:D158"/>
    <mergeCell ref="G198:G199"/>
    <mergeCell ref="G252:G253"/>
    <mergeCell ref="E252:E253"/>
    <mergeCell ref="A329:G329"/>
    <mergeCell ref="A313:B313"/>
    <mergeCell ref="A305:B305"/>
    <mergeCell ref="A236:C236"/>
    <mergeCell ref="C157:C158"/>
    <mergeCell ref="C133:C134"/>
    <mergeCell ref="A191:B191"/>
    <mergeCell ref="A64:A65"/>
    <mergeCell ref="A326:B326"/>
    <mergeCell ref="A315:H315"/>
    <mergeCell ref="A317:E317"/>
    <mergeCell ref="A318:A319"/>
    <mergeCell ref="D87:D88"/>
    <mergeCell ref="A323:B323"/>
    <mergeCell ref="H331:H332"/>
    <mergeCell ref="G318:G319"/>
    <mergeCell ref="H318:H319"/>
    <mergeCell ref="A320:B320"/>
    <mergeCell ref="A325:B325"/>
    <mergeCell ref="A331:A332"/>
    <mergeCell ref="B331:B332"/>
    <mergeCell ref="D331:D332"/>
    <mergeCell ref="E331:E332"/>
    <mergeCell ref="F331:F33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4" width="11.28125" style="0" bestFit="1" customWidth="1"/>
    <col min="5" max="6" width="9.28125" style="0" bestFit="1" customWidth="1"/>
  </cols>
  <sheetData>
    <row r="1" spans="1:6" ht="15.75" customHeight="1">
      <c r="A1" s="425" t="s">
        <v>212</v>
      </c>
      <c r="B1" s="425"/>
      <c r="C1" s="425"/>
      <c r="D1" s="425"/>
      <c r="E1" s="425"/>
      <c r="F1" s="425"/>
    </row>
    <row r="2" spans="1:6" ht="15.75" customHeight="1">
      <c r="A2" s="425" t="s">
        <v>213</v>
      </c>
      <c r="B2" s="425"/>
      <c r="C2" s="425"/>
      <c r="D2" s="425"/>
      <c r="E2" s="426"/>
      <c r="F2" s="426"/>
    </row>
    <row r="3" spans="1:6" ht="15.75">
      <c r="A3" s="358"/>
      <c r="B3" s="358"/>
      <c r="C3" s="358"/>
      <c r="D3" s="358"/>
      <c r="E3" s="359"/>
      <c r="F3" s="359"/>
    </row>
    <row r="4" spans="1:6" ht="15.75" customHeight="1">
      <c r="A4" s="425" t="s">
        <v>214</v>
      </c>
      <c r="B4" s="425"/>
      <c r="C4" s="425"/>
      <c r="D4" s="427"/>
      <c r="E4" s="427"/>
      <c r="F4" s="427"/>
    </row>
    <row r="5" spans="1:6" ht="15.75">
      <c r="A5" s="358"/>
      <c r="B5" s="358"/>
      <c r="C5" s="358"/>
      <c r="D5" s="358"/>
      <c r="E5" s="359"/>
      <c r="F5" s="359"/>
    </row>
    <row r="6" spans="1:6" ht="15.75" customHeight="1">
      <c r="A6" s="425" t="s">
        <v>215</v>
      </c>
      <c r="B6" s="425"/>
      <c r="C6" s="425"/>
      <c r="D6" s="426"/>
      <c r="E6" s="426"/>
      <c r="F6" s="426"/>
    </row>
    <row r="7" spans="1:6" ht="15.75">
      <c r="A7" s="358"/>
      <c r="B7" s="358"/>
      <c r="C7" s="358"/>
      <c r="D7" s="358"/>
      <c r="E7" s="359"/>
      <c r="F7" s="359"/>
    </row>
    <row r="8" spans="1:6" ht="60">
      <c r="A8" s="360" t="s">
        <v>216</v>
      </c>
      <c r="B8" s="361" t="s">
        <v>217</v>
      </c>
      <c r="C8" s="361" t="s">
        <v>218</v>
      </c>
      <c r="D8" s="361" t="s">
        <v>219</v>
      </c>
      <c r="E8" s="361" t="s">
        <v>75</v>
      </c>
      <c r="F8" s="361" t="s">
        <v>75</v>
      </c>
    </row>
    <row r="9" spans="1:6" ht="12.75">
      <c r="A9" s="362">
        <v>1</v>
      </c>
      <c r="B9" s="363">
        <v>2</v>
      </c>
      <c r="C9" s="363">
        <v>3</v>
      </c>
      <c r="D9" s="363">
        <v>4</v>
      </c>
      <c r="E9" s="363" t="s">
        <v>220</v>
      </c>
      <c r="F9" s="363" t="s">
        <v>221</v>
      </c>
    </row>
    <row r="10" spans="1:6" ht="60">
      <c r="A10" s="364" t="s">
        <v>222</v>
      </c>
      <c r="B10" s="368">
        <f>B11</f>
        <v>478540</v>
      </c>
      <c r="C10" s="368">
        <f>C11</f>
        <v>799649.312</v>
      </c>
      <c r="D10" s="368">
        <f>D11</f>
        <v>304044.71</v>
      </c>
      <c r="E10" s="368">
        <f>D10/B10*100</f>
        <v>63.53590295482092</v>
      </c>
      <c r="F10" s="368">
        <f>D12/C12*100</f>
        <v>38.022256186221796</v>
      </c>
    </row>
    <row r="11" spans="1:6" ht="45">
      <c r="A11" s="365" t="s">
        <v>223</v>
      </c>
      <c r="B11" s="369">
        <f>SUM(B12:B13)</f>
        <v>478540</v>
      </c>
      <c r="C11" s="369">
        <f>SUM(C12:C13)</f>
        <v>799649.312</v>
      </c>
      <c r="D11" s="369">
        <f>SUM(D12:D13)</f>
        <v>304044.71</v>
      </c>
      <c r="E11" s="370">
        <f>SUM(D11/B11*100)</f>
        <v>63.53590295482092</v>
      </c>
      <c r="F11" s="370">
        <f>SUM(D11/C11*100)</f>
        <v>38.022256186221796</v>
      </c>
    </row>
    <row r="12" spans="1:6" ht="75">
      <c r="A12" s="365" t="s">
        <v>225</v>
      </c>
      <c r="B12" s="371">
        <v>478540</v>
      </c>
      <c r="C12" s="372">
        <v>799649.312</v>
      </c>
      <c r="D12" s="370">
        <v>304044.71</v>
      </c>
      <c r="E12" s="370">
        <f>SUM(D12/B12*100)</f>
        <v>63.53590295482092</v>
      </c>
      <c r="F12" s="370">
        <f>SUM(D12/C12*100)</f>
        <v>38.022256186221796</v>
      </c>
    </row>
    <row r="13" spans="1:6" ht="75">
      <c r="A13" s="366" t="s">
        <v>224</v>
      </c>
      <c r="B13" s="372">
        <v>0</v>
      </c>
      <c r="C13" s="372">
        <v>0</v>
      </c>
      <c r="D13" s="370">
        <v>0</v>
      </c>
      <c r="E13" s="370" t="e">
        <f>SUM(D13/B13*100)</f>
        <v>#DIV/0!</v>
      </c>
      <c r="F13" s="370" t="e">
        <f>SUM(D13/C13*100)</f>
        <v>#DIV/0!</v>
      </c>
    </row>
    <row r="14" spans="1:6" ht="15.75">
      <c r="A14" s="367"/>
      <c r="B14" s="367"/>
      <c r="C14" s="367"/>
      <c r="D14" s="367"/>
      <c r="E14" s="367"/>
      <c r="F14" s="367"/>
    </row>
    <row r="15" spans="1:6" ht="15.75">
      <c r="A15" s="367"/>
      <c r="B15" s="367"/>
      <c r="C15" s="367"/>
      <c r="D15" s="367"/>
      <c r="E15" s="367"/>
      <c r="F15" s="367"/>
    </row>
  </sheetData>
  <sheetProtection/>
  <mergeCells count="4">
    <mergeCell ref="A1:F1"/>
    <mergeCell ref="A2:F2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korisnik45</cp:lastModifiedBy>
  <cp:lastPrinted>2023-06-07T12:13:50Z</cp:lastPrinted>
  <dcterms:created xsi:type="dcterms:W3CDTF">1996-10-14T23:33:28Z</dcterms:created>
  <dcterms:modified xsi:type="dcterms:W3CDTF">2023-07-10T06:12:58Z</dcterms:modified>
  <cp:category/>
  <cp:version/>
  <cp:contentType/>
  <cp:contentStatus/>
</cp:coreProperties>
</file>